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autoCompressPictures="0"/>
  <mc:AlternateContent xmlns:mc="http://schemas.openxmlformats.org/markup-compatibility/2006">
    <mc:Choice Requires="x15">
      <x15ac:absPath xmlns:x15ac="http://schemas.microsoft.com/office/spreadsheetml/2010/11/ac" url="C:\Users\Mark.Grainger\Desktop\Excel\"/>
    </mc:Choice>
  </mc:AlternateContent>
  <xr:revisionPtr revIDLastSave="0" documentId="8_{DE450942-537E-416A-B08C-496EB105CC2E}"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28680" yWindow="-120" windowWidth="29040" windowHeight="15720" tabRatio="789"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List'!$B$2510:$B$2519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s="1"/>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500" i="5"/>
  <c r="AB2500" i="5"/>
  <c r="C2501" i="5"/>
  <c r="AB2501" i="5"/>
  <c r="C2502" i="5"/>
  <c r="AB2502" i="5"/>
  <c r="C2503" i="5"/>
  <c r="AB2503" i="5"/>
  <c r="V2500" i="5"/>
  <c r="E2500" i="5"/>
  <c r="X2500" i="5" s="1"/>
  <c r="V2501" i="5"/>
  <c r="E2501" i="5"/>
  <c r="X2501" i="5" s="1"/>
  <c r="V2502" i="5"/>
  <c r="E2502" i="5"/>
  <c r="X2502" i="5" s="1"/>
  <c r="V2503" i="5"/>
  <c r="E2503" i="5"/>
  <c r="X2503" i="5" s="1"/>
  <c r="B2500" i="5"/>
  <c r="T2500" i="5"/>
  <c r="B2501" i="5"/>
  <c r="T2501" i="5"/>
  <c r="B2502" i="5"/>
  <c r="T2502" i="5"/>
  <c r="B2503" i="5"/>
  <c r="T2503" i="5"/>
  <c r="S2500" i="5"/>
  <c r="S2501" i="5"/>
  <c r="S2502" i="5"/>
  <c r="S2503" i="5"/>
  <c r="R2500" i="5"/>
  <c r="R2501" i="5"/>
  <c r="R2502" i="5"/>
  <c r="R2503" i="5"/>
  <c r="C2499" i="5"/>
  <c r="V2499" i="5"/>
  <c r="J2499" i="5"/>
  <c r="J2500" i="5"/>
  <c r="J2501" i="5"/>
  <c r="J2502" i="5"/>
  <c r="J2503" i="5"/>
  <c r="I2499" i="5"/>
  <c r="I2500" i="5"/>
  <c r="I2501" i="5"/>
  <c r="I2502" i="5"/>
  <c r="I2503" i="5"/>
  <c r="H2499" i="5"/>
  <c r="H2500" i="5"/>
  <c r="H2501" i="5"/>
  <c r="H2502" i="5"/>
  <c r="H2503" i="5"/>
  <c r="F2500" i="5"/>
  <c r="G2500" i="5"/>
  <c r="F2501" i="5"/>
  <c r="G2501" i="5"/>
  <c r="F2502" i="5"/>
  <c r="G2502" i="5"/>
  <c r="F2503" i="5"/>
  <c r="G2503" i="5"/>
  <c r="J154" i="8"/>
  <c r="K154" i="8"/>
  <c r="J155" i="8"/>
  <c r="K155" i="8"/>
  <c r="P19" i="4"/>
  <c r="P18" i="4"/>
  <c r="P17" i="4"/>
  <c r="P14" i="4"/>
  <c r="P13" i="4"/>
  <c r="P12" i="4"/>
  <c r="P21" i="4"/>
  <c r="P20" i="4"/>
  <c r="P16" i="4"/>
  <c r="P15" i="4"/>
  <c r="Q16" i="4"/>
  <c r="Q15" i="4"/>
  <c r="R16" i="4"/>
  <c r="Q17" i="4"/>
  <c r="Q18" i="4"/>
  <c r="R17" i="4"/>
  <c r="S16" i="4"/>
  <c r="R15" i="4"/>
  <c r="Q14" i="4"/>
  <c r="Q13" i="4"/>
  <c r="R14" i="4"/>
  <c r="S15" i="4"/>
  <c r="T16" i="4"/>
  <c r="S17" i="4"/>
  <c r="R18" i="4"/>
  <c r="Q19" i="4"/>
  <c r="Q20" i="4"/>
  <c r="R19" i="4"/>
  <c r="S18" i="4"/>
  <c r="T17" i="4"/>
  <c r="U16" i="4"/>
  <c r="T15" i="4"/>
  <c r="S14" i="4"/>
  <c r="R13" i="4"/>
  <c r="Q12" i="4"/>
  <c r="R12" i="4"/>
  <c r="S13" i="4"/>
  <c r="T14" i="4"/>
  <c r="U15" i="4"/>
  <c r="V15" i="4"/>
  <c r="U14" i="4"/>
  <c r="T13" i="4"/>
  <c r="S12" i="4"/>
  <c r="T12" i="4"/>
  <c r="U13" i="4"/>
  <c r="V14" i="4"/>
  <c r="W14" i="4"/>
  <c r="V13" i="4"/>
  <c r="U12" i="4"/>
  <c r="V12" i="4"/>
  <c r="W13" i="4"/>
  <c r="X13" i="4"/>
  <c r="W12" i="4"/>
  <c r="X12" i="4"/>
  <c r="Y12" i="4"/>
  <c r="Z12" i="4"/>
  <c r="AA12" i="4"/>
  <c r="U17" i="4"/>
  <c r="T18" i="4"/>
  <c r="S19" i="4"/>
  <c r="R20" i="4"/>
  <c r="Q21" i="4"/>
  <c r="R21" i="4"/>
  <c r="S20" i="4"/>
  <c r="T19" i="4"/>
  <c r="U18" i="4"/>
  <c r="V17" i="4"/>
  <c r="V16" i="4"/>
  <c r="W16" i="4"/>
  <c r="W15" i="4"/>
  <c r="X15" i="4"/>
  <c r="X14" i="4"/>
  <c r="Y14" i="4"/>
  <c r="Y13" i="4"/>
  <c r="Z13" i="4"/>
  <c r="Z14" i="4"/>
  <c r="V18" i="4"/>
  <c r="U19" i="4"/>
  <c r="T20" i="4"/>
  <c r="S21" i="4"/>
  <c r="T21" i="4"/>
  <c r="U20" i="4"/>
  <c r="V19" i="4"/>
  <c r="W18" i="4"/>
  <c r="W17" i="4"/>
  <c r="X17" i="4"/>
  <c r="X16" i="4"/>
  <c r="Y16" i="4"/>
  <c r="Y15" i="4"/>
  <c r="Z15" i="4"/>
  <c r="Z16" i="4"/>
  <c r="W19" i="4"/>
  <c r="V20" i="4"/>
  <c r="U21" i="4"/>
  <c r="V21" i="4"/>
  <c r="W20" i="4"/>
  <c r="X19" i="4"/>
  <c r="X18" i="4"/>
  <c r="Y18" i="4"/>
  <c r="Y17" i="4"/>
  <c r="Z17" i="4"/>
  <c r="Z18" i="4"/>
  <c r="X20" i="4"/>
  <c r="W21" i="4"/>
  <c r="X21" i="4"/>
  <c r="Y20" i="4"/>
  <c r="Y19" i="4"/>
  <c r="Z19" i="4"/>
  <c r="Z20" i="4"/>
  <c r="Y21" i="4"/>
  <c r="Z21" i="4"/>
  <c r="AA13" i="4" a="1"/>
  <c r="AA13" i="4"/>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A114" i="6"/>
  <c r="B5" i="6"/>
  <c r="F112" i="6" s="1"/>
  <c r="B30" i="4"/>
  <c r="G7" i="6"/>
  <c r="B111" i="6"/>
  <c r="B110" i="6"/>
  <c r="B109" i="6"/>
  <c r="B108" i="6"/>
  <c r="B107" i="6"/>
  <c r="B106" i="6"/>
  <c r="B105" i="6"/>
  <c r="B104" i="6"/>
  <c r="B103" i="6"/>
  <c r="B102" i="6"/>
  <c r="B101" i="6"/>
  <c r="B100" i="6"/>
  <c r="B99" i="6"/>
  <c r="B98" i="6"/>
  <c r="B96" i="6"/>
  <c r="G96" i="6" s="1"/>
  <c r="B95" i="6"/>
  <c r="B94" i="6"/>
  <c r="B92" i="6"/>
  <c r="B91" i="6"/>
  <c r="B90" i="6"/>
  <c r="B89" i="6"/>
  <c r="B88" i="6"/>
  <c r="B87" i="6"/>
  <c r="B86" i="6"/>
  <c r="B85" i="6"/>
  <c r="B84" i="6"/>
  <c r="B83" i="6"/>
  <c r="B81" i="6"/>
  <c r="B80" i="6"/>
  <c r="B79" i="6"/>
  <c r="B78" i="6"/>
  <c r="B77" i="6"/>
  <c r="B76" i="6"/>
  <c r="B75" i="6"/>
  <c r="B74" i="6"/>
  <c r="B73" i="6"/>
  <c r="B72" i="6"/>
  <c r="B70" i="6"/>
  <c r="B69" i="6"/>
  <c r="B68" i="6"/>
  <c r="B67" i="6"/>
  <c r="B66" i="6"/>
  <c r="G66" i="6" s="1"/>
  <c r="B65" i="6"/>
  <c r="B64" i="6"/>
  <c r="B63" i="6"/>
  <c r="B62" i="6"/>
  <c r="B61" i="6"/>
  <c r="B59" i="6"/>
  <c r="B58" i="6"/>
  <c r="B57" i="6"/>
  <c r="B56" i="6"/>
  <c r="B55" i="6"/>
  <c r="B54" i="6"/>
  <c r="B53" i="6"/>
  <c r="B52" i="6"/>
  <c r="B51" i="6"/>
  <c r="B50" i="6"/>
  <c r="B48" i="6"/>
  <c r="B47" i="6"/>
  <c r="B46" i="6"/>
  <c r="B45" i="6"/>
  <c r="B44" i="6"/>
  <c r="B43" i="6"/>
  <c r="B42" i="6"/>
  <c r="B41" i="6"/>
  <c r="B40" i="6"/>
  <c r="G40" i="6" s="1"/>
  <c r="B39" i="6"/>
  <c r="G39" i="6" s="1"/>
  <c r="B37" i="6"/>
  <c r="B36" i="6"/>
  <c r="B35" i="6"/>
  <c r="B34" i="6"/>
  <c r="B33" i="6"/>
  <c r="G33" i="6" s="1"/>
  <c r="H33" i="6" s="1"/>
  <c r="B32" i="6"/>
  <c r="B31" i="6"/>
  <c r="B30" i="6"/>
  <c r="B29" i="6"/>
  <c r="G29" i="6" s="1"/>
  <c r="B28" i="6"/>
  <c r="F39" i="6" s="1"/>
  <c r="B26" i="6"/>
  <c r="B25" i="6"/>
  <c r="B24" i="6"/>
  <c r="B23" i="6"/>
  <c r="B22" i="6"/>
  <c r="B21" i="6"/>
  <c r="B20" i="6"/>
  <c r="B19" i="6"/>
  <c r="F41" i="6" s="1"/>
  <c r="B18" i="6"/>
  <c r="B17" i="6"/>
  <c r="B15" i="6"/>
  <c r="B13" i="6"/>
  <c r="B12" i="6"/>
  <c r="G12" i="6" s="1"/>
  <c r="H12" i="6" s="1"/>
  <c r="D12" i="6" s="1"/>
  <c r="B11" i="6"/>
  <c r="G11" i="6" s="1"/>
  <c r="H11" i="6" s="1"/>
  <c r="D11" i="6" s="1"/>
  <c r="B10" i="6"/>
  <c r="B9" i="6"/>
  <c r="G9" i="6" s="1"/>
  <c r="H9" i="6" s="1"/>
  <c r="B6" i="6"/>
  <c r="B4" i="6"/>
  <c r="O30" i="4"/>
  <c r="P54" i="4"/>
  <c r="B114" i="4"/>
  <c r="A93" i="6" s="1"/>
  <c r="P53" i="4"/>
  <c r="Q53" i="4" s="1"/>
  <c r="B89" i="4" s="1"/>
  <c r="A71" i="6" s="1"/>
  <c r="P42" i="4"/>
  <c r="B42" i="4"/>
  <c r="A28" i="6"/>
  <c r="P41" i="4"/>
  <c r="A17" i="6"/>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G41" i="4" s="1"/>
  <c r="D29" i="4"/>
  <c r="D41" i="4" s="1"/>
  <c r="B113" i="4"/>
  <c r="H101" i="4"/>
  <c r="S51" i="4"/>
  <c r="T51" i="4"/>
  <c r="U51" i="4"/>
  <c r="V51" i="4"/>
  <c r="W51" i="4"/>
  <c r="X51" i="4"/>
  <c r="Y51" i="4" s="1"/>
  <c r="S50" i="4"/>
  <c r="T50" i="4"/>
  <c r="U50" i="4"/>
  <c r="V50" i="4"/>
  <c r="W50" i="4"/>
  <c r="X50" i="4" s="1"/>
  <c r="S49" i="4"/>
  <c r="T49" i="4"/>
  <c r="U49" i="4"/>
  <c r="V49" i="4"/>
  <c r="W49" i="4"/>
  <c r="X49" i="4" s="1"/>
  <c r="S48" i="4"/>
  <c r="T48" i="4"/>
  <c r="U48" i="4"/>
  <c r="V48" i="4"/>
  <c r="W48" i="4"/>
  <c r="X48" i="4"/>
  <c r="Y48" i="4" s="1"/>
  <c r="S47" i="4"/>
  <c r="S46" i="4"/>
  <c r="T47" i="4"/>
  <c r="U47" i="4"/>
  <c r="V46" i="4" s="1"/>
  <c r="W46" i="4" s="1"/>
  <c r="T46" i="4"/>
  <c r="U45" i="4" s="1"/>
  <c r="V45" i="4" s="1"/>
  <c r="S45" i="4"/>
  <c r="S44" i="4"/>
  <c r="T45" i="4"/>
  <c r="U46" i="4"/>
  <c r="V47" i="4"/>
  <c r="W47" i="4" s="1"/>
  <c r="T44" i="4"/>
  <c r="S43" i="4"/>
  <c r="T43" i="4" s="1"/>
  <c r="U43" i="4" s="1"/>
  <c r="S42" i="4"/>
  <c r="U44"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C5" i="5" s="1"/>
  <c r="J75" i="6"/>
  <c r="J73" i="6"/>
  <c r="C4"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504" i="5"/>
  <c r="D4" i="5"/>
  <c r="E4" i="5"/>
  <c r="B20" i="5"/>
  <c r="V20" i="5"/>
  <c r="E20" i="5"/>
  <c r="X20" i="5" s="1"/>
  <c r="B21" i="5"/>
  <c r="V21" i="5"/>
  <c r="E21" i="5"/>
  <c r="X21" i="5" s="1"/>
  <c r="B22" i="5"/>
  <c r="V22" i="5"/>
  <c r="E22" i="5"/>
  <c r="X22" i="5" s="1"/>
  <c r="B23" i="5"/>
  <c r="V23" i="5"/>
  <c r="E23" i="5"/>
  <c r="X23" i="5" s="1"/>
  <c r="B24" i="5"/>
  <c r="V24" i="5"/>
  <c r="E24" i="5"/>
  <c r="X24" i="5" s="1"/>
  <c r="B25" i="5"/>
  <c r="V25" i="5"/>
  <c r="E25" i="5"/>
  <c r="X25" i="5" s="1"/>
  <c r="B26" i="5"/>
  <c r="V26" i="5"/>
  <c r="E26" i="5"/>
  <c r="X26" i="5" s="1"/>
  <c r="B27" i="5"/>
  <c r="V27" i="5"/>
  <c r="E27" i="5"/>
  <c r="X27" i="5" s="1"/>
  <c r="B28" i="5"/>
  <c r="V28" i="5"/>
  <c r="E28" i="5"/>
  <c r="X28" i="5" s="1"/>
  <c r="B29" i="5"/>
  <c r="V29" i="5"/>
  <c r="E29" i="5"/>
  <c r="X29" i="5" s="1"/>
  <c r="B30" i="5"/>
  <c r="V30" i="5"/>
  <c r="E30" i="5"/>
  <c r="X30" i="5" s="1"/>
  <c r="B31" i="5"/>
  <c r="V31" i="5"/>
  <c r="E31" i="5"/>
  <c r="X31" i="5" s="1"/>
  <c r="B32" i="5"/>
  <c r="V32" i="5"/>
  <c r="E32" i="5"/>
  <c r="X32" i="5" s="1"/>
  <c r="B33" i="5"/>
  <c r="V33" i="5"/>
  <c r="E33" i="5"/>
  <c r="X33" i="5" s="1"/>
  <c r="B34" i="5"/>
  <c r="V34" i="5"/>
  <c r="E34" i="5"/>
  <c r="X34" i="5" s="1"/>
  <c r="B35" i="5"/>
  <c r="V35" i="5"/>
  <c r="E35" i="5"/>
  <c r="X35" i="5" s="1"/>
  <c r="B36" i="5"/>
  <c r="V36" i="5"/>
  <c r="E36" i="5"/>
  <c r="X36" i="5" s="1"/>
  <c r="B37" i="5"/>
  <c r="V37" i="5"/>
  <c r="E37" i="5"/>
  <c r="X37" i="5" s="1"/>
  <c r="B38" i="5"/>
  <c r="V38" i="5"/>
  <c r="E38" i="5"/>
  <c r="X38" i="5" s="1"/>
  <c r="B39" i="5"/>
  <c r="V39" i="5"/>
  <c r="E39" i="5"/>
  <c r="X39" i="5" s="1"/>
  <c r="B40" i="5"/>
  <c r="V40" i="5"/>
  <c r="E40" i="5"/>
  <c r="X40" i="5" s="1"/>
  <c r="B41" i="5"/>
  <c r="V41" i="5"/>
  <c r="E41" i="5"/>
  <c r="X41" i="5" s="1"/>
  <c r="B42" i="5"/>
  <c r="V42" i="5"/>
  <c r="E42" i="5"/>
  <c r="X42" i="5" s="1"/>
  <c r="B43" i="5"/>
  <c r="V43" i="5"/>
  <c r="E43" i="5"/>
  <c r="X43" i="5" s="1"/>
  <c r="B44" i="5"/>
  <c r="V44" i="5"/>
  <c r="E44" i="5"/>
  <c r="X44" i="5" s="1"/>
  <c r="B45" i="5"/>
  <c r="V45" i="5"/>
  <c r="E45" i="5"/>
  <c r="X45" i="5" s="1"/>
  <c r="B46" i="5"/>
  <c r="V46" i="5"/>
  <c r="E46" i="5"/>
  <c r="X46" i="5" s="1"/>
  <c r="B47" i="5"/>
  <c r="V47" i="5"/>
  <c r="E47" i="5"/>
  <c r="X47" i="5" s="1"/>
  <c r="B48" i="5"/>
  <c r="V48" i="5"/>
  <c r="E48" i="5"/>
  <c r="X48" i="5" s="1"/>
  <c r="B49" i="5"/>
  <c r="V49" i="5"/>
  <c r="E49" i="5"/>
  <c r="X49" i="5" s="1"/>
  <c r="B50" i="5"/>
  <c r="V50" i="5"/>
  <c r="E50" i="5"/>
  <c r="X50" i="5" s="1"/>
  <c r="B51" i="5"/>
  <c r="V51" i="5"/>
  <c r="E51" i="5"/>
  <c r="X51" i="5" s="1"/>
  <c r="B52" i="5"/>
  <c r="V52" i="5"/>
  <c r="E52" i="5"/>
  <c r="X52" i="5" s="1"/>
  <c r="B53" i="5"/>
  <c r="V53" i="5"/>
  <c r="E53" i="5"/>
  <c r="X53" i="5" s="1"/>
  <c r="B54" i="5"/>
  <c r="V54" i="5"/>
  <c r="E54" i="5"/>
  <c r="X54" i="5" s="1"/>
  <c r="B55" i="5"/>
  <c r="V55" i="5"/>
  <c r="E55" i="5"/>
  <c r="X55" i="5" s="1"/>
  <c r="B56" i="5"/>
  <c r="V56" i="5"/>
  <c r="E56" i="5"/>
  <c r="X56" i="5" s="1"/>
  <c r="B57" i="5"/>
  <c r="V57" i="5"/>
  <c r="E57" i="5"/>
  <c r="X57" i="5" s="1"/>
  <c r="B58" i="5"/>
  <c r="V58" i="5"/>
  <c r="E58" i="5"/>
  <c r="X58" i="5" s="1"/>
  <c r="B59" i="5"/>
  <c r="V59" i="5"/>
  <c r="E59" i="5"/>
  <c r="X59" i="5" s="1"/>
  <c r="B60" i="5"/>
  <c r="V60" i="5"/>
  <c r="E60" i="5"/>
  <c r="X60" i="5" s="1"/>
  <c r="B61" i="5"/>
  <c r="V61" i="5"/>
  <c r="E61" i="5"/>
  <c r="X61" i="5" s="1"/>
  <c r="B62" i="5"/>
  <c r="V62" i="5"/>
  <c r="E62" i="5"/>
  <c r="X62" i="5" s="1"/>
  <c r="B63" i="5"/>
  <c r="V63" i="5"/>
  <c r="E63" i="5"/>
  <c r="X63" i="5" s="1"/>
  <c r="B64" i="5"/>
  <c r="V64" i="5"/>
  <c r="E64" i="5"/>
  <c r="X64" i="5" s="1"/>
  <c r="B65" i="5"/>
  <c r="V65" i="5"/>
  <c r="E65" i="5"/>
  <c r="X65" i="5" s="1"/>
  <c r="B66" i="5"/>
  <c r="V66" i="5"/>
  <c r="E66" i="5"/>
  <c r="X66" i="5" s="1"/>
  <c r="B67" i="5"/>
  <c r="V67" i="5"/>
  <c r="E67" i="5"/>
  <c r="X67" i="5" s="1"/>
  <c r="B68" i="5"/>
  <c r="V68" i="5"/>
  <c r="E68" i="5"/>
  <c r="X68" i="5" s="1"/>
  <c r="B69" i="5"/>
  <c r="V69" i="5"/>
  <c r="E69" i="5"/>
  <c r="X69" i="5" s="1"/>
  <c r="B70" i="5"/>
  <c r="V70" i="5"/>
  <c r="E70" i="5"/>
  <c r="X70" i="5" s="1"/>
  <c r="B71" i="5"/>
  <c r="V71" i="5"/>
  <c r="E71" i="5"/>
  <c r="X71" i="5" s="1"/>
  <c r="B72" i="5"/>
  <c r="V72" i="5"/>
  <c r="E72" i="5"/>
  <c r="X72" i="5" s="1"/>
  <c r="B73" i="5"/>
  <c r="V73" i="5"/>
  <c r="E73" i="5"/>
  <c r="X73" i="5" s="1"/>
  <c r="B74" i="5"/>
  <c r="V74" i="5"/>
  <c r="E74" i="5"/>
  <c r="X74" i="5" s="1"/>
  <c r="B75" i="5"/>
  <c r="V75" i="5"/>
  <c r="E75" i="5"/>
  <c r="X75" i="5" s="1"/>
  <c r="B76" i="5"/>
  <c r="V76" i="5"/>
  <c r="E76" i="5"/>
  <c r="X76" i="5" s="1"/>
  <c r="B77" i="5"/>
  <c r="V77" i="5"/>
  <c r="E77" i="5"/>
  <c r="X77" i="5" s="1"/>
  <c r="B78" i="5"/>
  <c r="V78" i="5"/>
  <c r="E78" i="5"/>
  <c r="X78" i="5" s="1"/>
  <c r="B79" i="5"/>
  <c r="V79" i="5"/>
  <c r="E79" i="5"/>
  <c r="X79" i="5" s="1"/>
  <c r="B80" i="5"/>
  <c r="V80" i="5"/>
  <c r="E80" i="5"/>
  <c r="X80" i="5" s="1"/>
  <c r="B81" i="5"/>
  <c r="V81" i="5"/>
  <c r="E81" i="5"/>
  <c r="X81" i="5" s="1"/>
  <c r="B82" i="5"/>
  <c r="V82" i="5"/>
  <c r="E82" i="5"/>
  <c r="X82" i="5" s="1"/>
  <c r="B83" i="5"/>
  <c r="V83" i="5"/>
  <c r="E83" i="5"/>
  <c r="X83" i="5" s="1"/>
  <c r="B84" i="5"/>
  <c r="V84" i="5"/>
  <c r="E84" i="5"/>
  <c r="X84" i="5" s="1"/>
  <c r="B85" i="5"/>
  <c r="V85" i="5"/>
  <c r="E85" i="5"/>
  <c r="X85" i="5" s="1"/>
  <c r="B86" i="5"/>
  <c r="V86" i="5"/>
  <c r="E86" i="5"/>
  <c r="X86" i="5" s="1"/>
  <c r="B87" i="5"/>
  <c r="V87" i="5"/>
  <c r="E87" i="5"/>
  <c r="X87" i="5" s="1"/>
  <c r="B88" i="5"/>
  <c r="V88" i="5"/>
  <c r="E88" i="5"/>
  <c r="X88" i="5" s="1"/>
  <c r="B89" i="5"/>
  <c r="V89" i="5"/>
  <c r="E89" i="5"/>
  <c r="X89" i="5" s="1"/>
  <c r="B90" i="5"/>
  <c r="V90" i="5"/>
  <c r="E90" i="5"/>
  <c r="X90" i="5" s="1"/>
  <c r="B91" i="5"/>
  <c r="V91" i="5"/>
  <c r="E91" i="5"/>
  <c r="X91" i="5" s="1"/>
  <c r="B92" i="5"/>
  <c r="V92" i="5"/>
  <c r="E92" i="5"/>
  <c r="X92" i="5" s="1"/>
  <c r="B93" i="5"/>
  <c r="V93" i="5"/>
  <c r="E93" i="5"/>
  <c r="X93" i="5" s="1"/>
  <c r="B94" i="5"/>
  <c r="V94" i="5"/>
  <c r="E94" i="5"/>
  <c r="X94" i="5" s="1"/>
  <c r="B95" i="5"/>
  <c r="V95" i="5"/>
  <c r="E95" i="5"/>
  <c r="X95" i="5" s="1"/>
  <c r="B96" i="5"/>
  <c r="V96" i="5"/>
  <c r="E96" i="5"/>
  <c r="X96" i="5" s="1"/>
  <c r="B97" i="5"/>
  <c r="V97" i="5"/>
  <c r="E97" i="5"/>
  <c r="X97" i="5" s="1"/>
  <c r="B98" i="5"/>
  <c r="V98" i="5"/>
  <c r="E98" i="5"/>
  <c r="X98" i="5" s="1"/>
  <c r="B99" i="5"/>
  <c r="V99" i="5"/>
  <c r="E99" i="5"/>
  <c r="X99" i="5" s="1"/>
  <c r="B100" i="5"/>
  <c r="V100" i="5"/>
  <c r="E100" i="5"/>
  <c r="X100" i="5" s="1"/>
  <c r="B101" i="5"/>
  <c r="V101" i="5"/>
  <c r="E101" i="5"/>
  <c r="X101" i="5" s="1"/>
  <c r="B102" i="5"/>
  <c r="V102" i="5"/>
  <c r="E102" i="5"/>
  <c r="X102" i="5" s="1"/>
  <c r="B103" i="5"/>
  <c r="V103" i="5"/>
  <c r="E103" i="5"/>
  <c r="X103" i="5" s="1"/>
  <c r="B104" i="5"/>
  <c r="V104" i="5"/>
  <c r="E104" i="5"/>
  <c r="X104" i="5" s="1"/>
  <c r="B105" i="5"/>
  <c r="V105" i="5"/>
  <c r="E105" i="5"/>
  <c r="X105" i="5" s="1"/>
  <c r="B106" i="5"/>
  <c r="V106" i="5"/>
  <c r="E106" i="5"/>
  <c r="X106" i="5" s="1"/>
  <c r="B107" i="5"/>
  <c r="V107" i="5"/>
  <c r="E107" i="5"/>
  <c r="X107" i="5" s="1"/>
  <c r="B108" i="5"/>
  <c r="V108" i="5"/>
  <c r="E108" i="5"/>
  <c r="X108" i="5" s="1"/>
  <c r="B109" i="5"/>
  <c r="V109" i="5"/>
  <c r="E109" i="5"/>
  <c r="X109" i="5" s="1"/>
  <c r="B110" i="5"/>
  <c r="V110" i="5"/>
  <c r="E110" i="5"/>
  <c r="X110" i="5" s="1"/>
  <c r="B111" i="5"/>
  <c r="V111" i="5"/>
  <c r="E111" i="5"/>
  <c r="X111" i="5" s="1"/>
  <c r="B112" i="5"/>
  <c r="V112" i="5"/>
  <c r="E112" i="5"/>
  <c r="X112" i="5" s="1"/>
  <c r="B113" i="5"/>
  <c r="V113" i="5"/>
  <c r="E113" i="5"/>
  <c r="X113" i="5" s="1"/>
  <c r="B114" i="5"/>
  <c r="V114" i="5"/>
  <c r="E114" i="5"/>
  <c r="X114" i="5" s="1"/>
  <c r="B115" i="5"/>
  <c r="V115" i="5"/>
  <c r="E115" i="5"/>
  <c r="X115" i="5" s="1"/>
  <c r="B116" i="5"/>
  <c r="V116" i="5"/>
  <c r="E116" i="5"/>
  <c r="X116" i="5" s="1"/>
  <c r="B117" i="5"/>
  <c r="V117" i="5"/>
  <c r="E117" i="5"/>
  <c r="X117" i="5" s="1"/>
  <c r="B118" i="5"/>
  <c r="V118" i="5"/>
  <c r="E118" i="5"/>
  <c r="X118" i="5" s="1"/>
  <c r="B119" i="5"/>
  <c r="V119" i="5"/>
  <c r="E119" i="5"/>
  <c r="X119" i="5" s="1"/>
  <c r="B120" i="5"/>
  <c r="V120" i="5"/>
  <c r="E120" i="5"/>
  <c r="X120" i="5" s="1"/>
  <c r="B121" i="5"/>
  <c r="V121" i="5"/>
  <c r="E121" i="5"/>
  <c r="X121" i="5" s="1"/>
  <c r="B122" i="5"/>
  <c r="V122" i="5"/>
  <c r="E122" i="5"/>
  <c r="X122" i="5" s="1"/>
  <c r="B123" i="5"/>
  <c r="V123" i="5"/>
  <c r="E123" i="5"/>
  <c r="X123" i="5" s="1"/>
  <c r="B124" i="5"/>
  <c r="V124" i="5"/>
  <c r="E124" i="5"/>
  <c r="X124" i="5" s="1"/>
  <c r="B125" i="5"/>
  <c r="V125" i="5"/>
  <c r="E125" i="5"/>
  <c r="X125" i="5" s="1"/>
  <c r="B126" i="5"/>
  <c r="V126" i="5"/>
  <c r="E126" i="5"/>
  <c r="X126" i="5" s="1"/>
  <c r="B127" i="5"/>
  <c r="V127" i="5"/>
  <c r="E127" i="5"/>
  <c r="X127" i="5" s="1"/>
  <c r="B128" i="5"/>
  <c r="V128" i="5"/>
  <c r="E128" i="5"/>
  <c r="X128" i="5" s="1"/>
  <c r="B129" i="5"/>
  <c r="V129" i="5"/>
  <c r="E129" i="5"/>
  <c r="X129" i="5" s="1"/>
  <c r="B130" i="5"/>
  <c r="V130" i="5"/>
  <c r="E130" i="5"/>
  <c r="X130" i="5" s="1"/>
  <c r="B131" i="5"/>
  <c r="V131" i="5"/>
  <c r="E131" i="5"/>
  <c r="X131" i="5" s="1"/>
  <c r="B132" i="5"/>
  <c r="V132" i="5"/>
  <c r="E132" i="5"/>
  <c r="X132" i="5" s="1"/>
  <c r="B133" i="5"/>
  <c r="V133" i="5"/>
  <c r="E133" i="5"/>
  <c r="X133" i="5" s="1"/>
  <c r="B134" i="5"/>
  <c r="V134" i="5"/>
  <c r="E134" i="5"/>
  <c r="X134" i="5" s="1"/>
  <c r="B135" i="5"/>
  <c r="V135" i="5"/>
  <c r="E135" i="5"/>
  <c r="X135" i="5" s="1"/>
  <c r="B136" i="5"/>
  <c r="V136" i="5"/>
  <c r="E136" i="5"/>
  <c r="X136" i="5" s="1"/>
  <c r="B137" i="5"/>
  <c r="V137" i="5"/>
  <c r="E137" i="5"/>
  <c r="X137" i="5" s="1"/>
  <c r="B138" i="5"/>
  <c r="V138" i="5"/>
  <c r="E138" i="5"/>
  <c r="X138" i="5" s="1"/>
  <c r="B139" i="5"/>
  <c r="V139" i="5"/>
  <c r="E139" i="5"/>
  <c r="X139" i="5" s="1"/>
  <c r="B140" i="5"/>
  <c r="V140" i="5"/>
  <c r="E140" i="5"/>
  <c r="X140" i="5" s="1"/>
  <c r="B141" i="5"/>
  <c r="V141" i="5"/>
  <c r="E141" i="5"/>
  <c r="X141" i="5" s="1"/>
  <c r="B142" i="5"/>
  <c r="V142" i="5"/>
  <c r="E142" i="5"/>
  <c r="X142" i="5" s="1"/>
  <c r="B143" i="5"/>
  <c r="V143" i="5"/>
  <c r="E143" i="5"/>
  <c r="X143" i="5" s="1"/>
  <c r="B144" i="5"/>
  <c r="V144" i="5"/>
  <c r="E144" i="5"/>
  <c r="X144" i="5" s="1"/>
  <c r="B145" i="5"/>
  <c r="V145" i="5"/>
  <c r="E145" i="5"/>
  <c r="X145" i="5" s="1"/>
  <c r="B146" i="5"/>
  <c r="V146" i="5"/>
  <c r="E146" i="5"/>
  <c r="X146" i="5" s="1"/>
  <c r="B147" i="5"/>
  <c r="V147" i="5"/>
  <c r="E147" i="5"/>
  <c r="X147" i="5" s="1"/>
  <c r="B148" i="5"/>
  <c r="V148" i="5"/>
  <c r="E148" i="5"/>
  <c r="X148" i="5" s="1"/>
  <c r="B149" i="5"/>
  <c r="V149" i="5"/>
  <c r="E149" i="5"/>
  <c r="X149" i="5" s="1"/>
  <c r="B150" i="5"/>
  <c r="V150" i="5"/>
  <c r="E150" i="5"/>
  <c r="X150" i="5" s="1"/>
  <c r="B151" i="5"/>
  <c r="V151" i="5"/>
  <c r="E151" i="5"/>
  <c r="X151" i="5" s="1"/>
  <c r="B152" i="5"/>
  <c r="V152" i="5"/>
  <c r="E152" i="5"/>
  <c r="X152" i="5" s="1"/>
  <c r="B153" i="5"/>
  <c r="V153" i="5"/>
  <c r="E153" i="5"/>
  <c r="X153" i="5" s="1"/>
  <c r="B154" i="5"/>
  <c r="V154" i="5"/>
  <c r="E154" i="5"/>
  <c r="X154" i="5" s="1"/>
  <c r="V155" i="5"/>
  <c r="E155" i="5"/>
  <c r="X155" i="5" s="1"/>
  <c r="V156" i="5"/>
  <c r="E156" i="5"/>
  <c r="X156" i="5" s="1"/>
  <c r="B157" i="5"/>
  <c r="V157" i="5"/>
  <c r="E157" i="5"/>
  <c r="X157" i="5" s="1"/>
  <c r="B158" i="5"/>
  <c r="V158" i="5"/>
  <c r="E158" i="5"/>
  <c r="X158" i="5" s="1"/>
  <c r="B159" i="5"/>
  <c r="V159" i="5"/>
  <c r="E159" i="5"/>
  <c r="X159" i="5" s="1"/>
  <c r="B160" i="5"/>
  <c r="V160" i="5"/>
  <c r="E160" i="5"/>
  <c r="X160" i="5" s="1"/>
  <c r="B161" i="5"/>
  <c r="V161" i="5"/>
  <c r="E161" i="5"/>
  <c r="X161" i="5" s="1"/>
  <c r="B162" i="5"/>
  <c r="V162" i="5"/>
  <c r="E162" i="5"/>
  <c r="X162" i="5" s="1"/>
  <c r="B163" i="5"/>
  <c r="V163" i="5"/>
  <c r="E163" i="5"/>
  <c r="X163" i="5" s="1"/>
  <c r="B164" i="5"/>
  <c r="V164" i="5"/>
  <c r="E164" i="5"/>
  <c r="X164" i="5" s="1"/>
  <c r="B165" i="5"/>
  <c r="V165" i="5"/>
  <c r="E165" i="5"/>
  <c r="X165" i="5" s="1"/>
  <c r="B166" i="5"/>
  <c r="V166" i="5"/>
  <c r="E166" i="5"/>
  <c r="X166" i="5" s="1"/>
  <c r="B167" i="5"/>
  <c r="V167" i="5"/>
  <c r="E167" i="5"/>
  <c r="X167" i="5" s="1"/>
  <c r="B168" i="5"/>
  <c r="V168" i="5"/>
  <c r="E168" i="5"/>
  <c r="X168" i="5" s="1"/>
  <c r="B169" i="5"/>
  <c r="V169" i="5"/>
  <c r="E169" i="5"/>
  <c r="X169" i="5" s="1"/>
  <c r="B170" i="5"/>
  <c r="V170" i="5"/>
  <c r="E170" i="5"/>
  <c r="X170" i="5" s="1"/>
  <c r="B171" i="5"/>
  <c r="V171" i="5"/>
  <c r="E171" i="5"/>
  <c r="X171" i="5" s="1"/>
  <c r="B172" i="5"/>
  <c r="V172" i="5"/>
  <c r="E172" i="5"/>
  <c r="X172" i="5" s="1"/>
  <c r="B173" i="5"/>
  <c r="V173" i="5"/>
  <c r="E173" i="5"/>
  <c r="X173" i="5" s="1"/>
  <c r="B174" i="5"/>
  <c r="V174" i="5"/>
  <c r="E174" i="5"/>
  <c r="X174" i="5" s="1"/>
  <c r="B175" i="5"/>
  <c r="V175" i="5"/>
  <c r="E175" i="5"/>
  <c r="X175" i="5" s="1"/>
  <c r="B176" i="5"/>
  <c r="V176" i="5"/>
  <c r="E176" i="5"/>
  <c r="X176" i="5" s="1"/>
  <c r="B177" i="5"/>
  <c r="V177" i="5"/>
  <c r="E177" i="5"/>
  <c r="X177" i="5" s="1"/>
  <c r="B178" i="5"/>
  <c r="V178" i="5"/>
  <c r="E178" i="5"/>
  <c r="X178" i="5" s="1"/>
  <c r="B179" i="5"/>
  <c r="V179" i="5"/>
  <c r="E179" i="5"/>
  <c r="X179" i="5" s="1"/>
  <c r="B180" i="5"/>
  <c r="V180" i="5"/>
  <c r="E180" i="5"/>
  <c r="X180" i="5" s="1"/>
  <c r="B181" i="5"/>
  <c r="V181" i="5"/>
  <c r="E181" i="5"/>
  <c r="X181" i="5" s="1"/>
  <c r="B182" i="5"/>
  <c r="V182" i="5"/>
  <c r="E182" i="5"/>
  <c r="X182" i="5" s="1"/>
  <c r="B183" i="5"/>
  <c r="V183" i="5"/>
  <c r="E183" i="5"/>
  <c r="X183" i="5" s="1"/>
  <c r="B184" i="5"/>
  <c r="V184" i="5"/>
  <c r="E184" i="5"/>
  <c r="X184" i="5" s="1"/>
  <c r="B185" i="5"/>
  <c r="V185" i="5"/>
  <c r="E185" i="5"/>
  <c r="X185" i="5" s="1"/>
  <c r="B186" i="5"/>
  <c r="V186" i="5"/>
  <c r="E186" i="5"/>
  <c r="X186" i="5" s="1"/>
  <c r="B187" i="5"/>
  <c r="V187" i="5"/>
  <c r="E187" i="5"/>
  <c r="X187" i="5" s="1"/>
  <c r="B188" i="5"/>
  <c r="V188" i="5"/>
  <c r="E188" i="5"/>
  <c r="X188" i="5" s="1"/>
  <c r="B189" i="5"/>
  <c r="V189" i="5"/>
  <c r="E189" i="5"/>
  <c r="X189" i="5" s="1"/>
  <c r="V190" i="5"/>
  <c r="E190" i="5"/>
  <c r="X190" i="5" s="1"/>
  <c r="V191" i="5"/>
  <c r="E191" i="5"/>
  <c r="X191" i="5" s="1"/>
  <c r="B192" i="5"/>
  <c r="V192" i="5"/>
  <c r="E192" i="5"/>
  <c r="X192" i="5" s="1"/>
  <c r="B193" i="5"/>
  <c r="V193" i="5"/>
  <c r="E193" i="5"/>
  <c r="X193" i="5" s="1"/>
  <c r="B194" i="5"/>
  <c r="V194" i="5"/>
  <c r="E194" i="5"/>
  <c r="X194" i="5" s="1"/>
  <c r="B195" i="5"/>
  <c r="V195" i="5"/>
  <c r="E195" i="5"/>
  <c r="X195" i="5" s="1"/>
  <c r="B196" i="5"/>
  <c r="V196" i="5"/>
  <c r="E196" i="5"/>
  <c r="X196" i="5" s="1"/>
  <c r="B197" i="5"/>
  <c r="V197" i="5"/>
  <c r="E197" i="5"/>
  <c r="X197" i="5" s="1"/>
  <c r="B198" i="5"/>
  <c r="V198" i="5"/>
  <c r="E198" i="5"/>
  <c r="X198" i="5" s="1"/>
  <c r="B199" i="5"/>
  <c r="V199" i="5"/>
  <c r="E199" i="5"/>
  <c r="X199" i="5" s="1"/>
  <c r="B200" i="5"/>
  <c r="V200" i="5"/>
  <c r="E200" i="5"/>
  <c r="X200" i="5" s="1"/>
  <c r="B201" i="5"/>
  <c r="V201" i="5"/>
  <c r="E201" i="5"/>
  <c r="X201" i="5" s="1"/>
  <c r="B202" i="5"/>
  <c r="V202" i="5"/>
  <c r="E202" i="5"/>
  <c r="X202" i="5" s="1"/>
  <c r="B203" i="5"/>
  <c r="V203" i="5"/>
  <c r="E203" i="5"/>
  <c r="X203" i="5" s="1"/>
  <c r="B204" i="5"/>
  <c r="V204" i="5"/>
  <c r="E204" i="5"/>
  <c r="X204" i="5" s="1"/>
  <c r="B205" i="5"/>
  <c r="V205" i="5"/>
  <c r="E205" i="5"/>
  <c r="X205" i="5" s="1"/>
  <c r="B206" i="5"/>
  <c r="V206" i="5"/>
  <c r="E206" i="5"/>
  <c r="X206" i="5" s="1"/>
  <c r="B207" i="5"/>
  <c r="V207" i="5"/>
  <c r="E207" i="5"/>
  <c r="X207" i="5" s="1"/>
  <c r="B208" i="5"/>
  <c r="V208" i="5"/>
  <c r="E208" i="5"/>
  <c r="X208" i="5" s="1"/>
  <c r="B209" i="5"/>
  <c r="V209" i="5"/>
  <c r="E209" i="5"/>
  <c r="X209" i="5" s="1"/>
  <c r="B210" i="5"/>
  <c r="V210" i="5"/>
  <c r="E210" i="5"/>
  <c r="X210" i="5" s="1"/>
  <c r="B211" i="5"/>
  <c r="V211" i="5"/>
  <c r="E211" i="5"/>
  <c r="X211" i="5" s="1"/>
  <c r="B212" i="5"/>
  <c r="V212" i="5"/>
  <c r="E212" i="5"/>
  <c r="X212" i="5" s="1"/>
  <c r="B213" i="5"/>
  <c r="V213" i="5"/>
  <c r="E213" i="5"/>
  <c r="X213" i="5" s="1"/>
  <c r="B214" i="5"/>
  <c r="V214" i="5"/>
  <c r="E214" i="5"/>
  <c r="X214" i="5" s="1"/>
  <c r="B215" i="5"/>
  <c r="V215" i="5"/>
  <c r="E215" i="5"/>
  <c r="X215" i="5" s="1"/>
  <c r="B216" i="5"/>
  <c r="V216" i="5"/>
  <c r="E216" i="5"/>
  <c r="X216" i="5" s="1"/>
  <c r="B217" i="5"/>
  <c r="V217" i="5"/>
  <c r="E217" i="5"/>
  <c r="X217" i="5" s="1"/>
  <c r="B218" i="5"/>
  <c r="V218" i="5"/>
  <c r="E218" i="5"/>
  <c r="X218" i="5" s="1"/>
  <c r="B219" i="5"/>
  <c r="V219" i="5"/>
  <c r="E219" i="5"/>
  <c r="X219" i="5" s="1"/>
  <c r="B220" i="5"/>
  <c r="V220" i="5"/>
  <c r="E220" i="5"/>
  <c r="X220" i="5" s="1"/>
  <c r="B221" i="5"/>
  <c r="V221" i="5"/>
  <c r="E221" i="5"/>
  <c r="X221" i="5" s="1"/>
  <c r="B222" i="5"/>
  <c r="V222" i="5"/>
  <c r="E222" i="5"/>
  <c r="X222" i="5" s="1"/>
  <c r="B223" i="5"/>
  <c r="V223" i="5"/>
  <c r="E223" i="5"/>
  <c r="X223" i="5" s="1"/>
  <c r="B224" i="5"/>
  <c r="V224" i="5"/>
  <c r="E224" i="5"/>
  <c r="X224" i="5" s="1"/>
  <c r="B225" i="5"/>
  <c r="V225" i="5"/>
  <c r="E225" i="5"/>
  <c r="X225" i="5" s="1"/>
  <c r="B226" i="5"/>
  <c r="V226" i="5"/>
  <c r="E226" i="5"/>
  <c r="X226" i="5" s="1"/>
  <c r="B227" i="5"/>
  <c r="V227" i="5"/>
  <c r="E227" i="5"/>
  <c r="X227" i="5" s="1"/>
  <c r="B228" i="5"/>
  <c r="V228" i="5"/>
  <c r="E228" i="5"/>
  <c r="X228" i="5" s="1"/>
  <c r="B229" i="5"/>
  <c r="V229" i="5"/>
  <c r="E229" i="5"/>
  <c r="X229" i="5" s="1"/>
  <c r="B230" i="5"/>
  <c r="V230" i="5"/>
  <c r="E230" i="5"/>
  <c r="X230" i="5" s="1"/>
  <c r="B231" i="5"/>
  <c r="V231" i="5"/>
  <c r="E231" i="5"/>
  <c r="X231" i="5" s="1"/>
  <c r="B232" i="5"/>
  <c r="V232" i="5"/>
  <c r="E232" i="5"/>
  <c r="X232" i="5" s="1"/>
  <c r="B233" i="5"/>
  <c r="V233" i="5"/>
  <c r="E233" i="5"/>
  <c r="X233" i="5" s="1"/>
  <c r="B234" i="5"/>
  <c r="V234" i="5"/>
  <c r="E234" i="5"/>
  <c r="X234" i="5" s="1"/>
  <c r="B235" i="5"/>
  <c r="V235" i="5"/>
  <c r="E235" i="5"/>
  <c r="X235" i="5" s="1"/>
  <c r="B236" i="5"/>
  <c r="V236" i="5"/>
  <c r="E236" i="5"/>
  <c r="X236" i="5" s="1"/>
  <c r="B237" i="5"/>
  <c r="V237" i="5"/>
  <c r="E237" i="5"/>
  <c r="X237" i="5" s="1"/>
  <c r="B238" i="5"/>
  <c r="V238" i="5"/>
  <c r="E238" i="5"/>
  <c r="X238" i="5" s="1"/>
  <c r="B239" i="5"/>
  <c r="V239" i="5"/>
  <c r="E239" i="5"/>
  <c r="X239" i="5" s="1"/>
  <c r="B240" i="5"/>
  <c r="V240" i="5"/>
  <c r="E240" i="5"/>
  <c r="X240" i="5" s="1"/>
  <c r="B241" i="5"/>
  <c r="V241" i="5"/>
  <c r="E241" i="5"/>
  <c r="X241" i="5" s="1"/>
  <c r="B242" i="5"/>
  <c r="V242" i="5"/>
  <c r="E242" i="5"/>
  <c r="X242" i="5" s="1"/>
  <c r="B243" i="5"/>
  <c r="V243" i="5"/>
  <c r="E243" i="5"/>
  <c r="X243" i="5" s="1"/>
  <c r="B244" i="5"/>
  <c r="V244" i="5"/>
  <c r="E244" i="5"/>
  <c r="X244" i="5" s="1"/>
  <c r="B245" i="5"/>
  <c r="V245" i="5"/>
  <c r="E245" i="5"/>
  <c r="X245" i="5" s="1"/>
  <c r="B246" i="5"/>
  <c r="V246" i="5"/>
  <c r="E246" i="5"/>
  <c r="X246" i="5" s="1"/>
  <c r="B247" i="5"/>
  <c r="V247" i="5"/>
  <c r="E247" i="5"/>
  <c r="X247" i="5" s="1"/>
  <c r="B248" i="5"/>
  <c r="V248" i="5"/>
  <c r="E248" i="5"/>
  <c r="X248" i="5" s="1"/>
  <c r="B249" i="5"/>
  <c r="V249" i="5"/>
  <c r="E249" i="5"/>
  <c r="X249" i="5" s="1"/>
  <c r="B250" i="5"/>
  <c r="V250" i="5"/>
  <c r="E250" i="5"/>
  <c r="X250" i="5" s="1"/>
  <c r="B251" i="5"/>
  <c r="V251" i="5"/>
  <c r="E251" i="5"/>
  <c r="X251" i="5" s="1"/>
  <c r="B252" i="5"/>
  <c r="V252" i="5"/>
  <c r="E252" i="5"/>
  <c r="X252" i="5" s="1"/>
  <c r="B253" i="5"/>
  <c r="V253" i="5"/>
  <c r="E253" i="5"/>
  <c r="X253" i="5" s="1"/>
  <c r="B254" i="5"/>
  <c r="V254" i="5"/>
  <c r="E254" i="5"/>
  <c r="X254" i="5" s="1"/>
  <c r="B255" i="5"/>
  <c r="V255" i="5"/>
  <c r="E255" i="5"/>
  <c r="X255" i="5" s="1"/>
  <c r="B256" i="5"/>
  <c r="V256" i="5"/>
  <c r="E256" i="5"/>
  <c r="X256" i="5" s="1"/>
  <c r="B257" i="5"/>
  <c r="V257" i="5"/>
  <c r="E257" i="5"/>
  <c r="X257" i="5" s="1"/>
  <c r="B258" i="5"/>
  <c r="V258" i="5"/>
  <c r="E258" i="5"/>
  <c r="X258" i="5" s="1"/>
  <c r="B259" i="5"/>
  <c r="V259" i="5"/>
  <c r="E259" i="5"/>
  <c r="X259" i="5" s="1"/>
  <c r="B260" i="5"/>
  <c r="V260" i="5"/>
  <c r="E260" i="5"/>
  <c r="X260" i="5" s="1"/>
  <c r="B261" i="5"/>
  <c r="V261" i="5"/>
  <c r="E261" i="5"/>
  <c r="X261" i="5" s="1"/>
  <c r="B262" i="5"/>
  <c r="V262" i="5"/>
  <c r="E262" i="5"/>
  <c r="X262" i="5" s="1"/>
  <c r="B263" i="5"/>
  <c r="V263" i="5"/>
  <c r="E263" i="5"/>
  <c r="X263" i="5" s="1"/>
  <c r="B264" i="5"/>
  <c r="V264" i="5"/>
  <c r="E264" i="5"/>
  <c r="X264" i="5" s="1"/>
  <c r="B265" i="5"/>
  <c r="V265" i="5"/>
  <c r="E265" i="5"/>
  <c r="X265" i="5" s="1"/>
  <c r="B266" i="5"/>
  <c r="V266" i="5"/>
  <c r="E266" i="5"/>
  <c r="X266" i="5" s="1"/>
  <c r="B267" i="5"/>
  <c r="V267" i="5"/>
  <c r="E267" i="5"/>
  <c r="X267" i="5" s="1"/>
  <c r="B268" i="5"/>
  <c r="V268" i="5"/>
  <c r="E268" i="5"/>
  <c r="X268" i="5" s="1"/>
  <c r="B269" i="5"/>
  <c r="V269" i="5"/>
  <c r="E269" i="5"/>
  <c r="X269" i="5" s="1"/>
  <c r="B270" i="5"/>
  <c r="V270" i="5"/>
  <c r="E270" i="5"/>
  <c r="X270" i="5" s="1"/>
  <c r="B271" i="5"/>
  <c r="V271" i="5"/>
  <c r="E271" i="5"/>
  <c r="X271" i="5" s="1"/>
  <c r="B272" i="5"/>
  <c r="V272" i="5"/>
  <c r="E272" i="5"/>
  <c r="X272" i="5" s="1"/>
  <c r="B273" i="5"/>
  <c r="V273" i="5"/>
  <c r="E273" i="5"/>
  <c r="X273" i="5" s="1"/>
  <c r="B274" i="5"/>
  <c r="V274" i="5"/>
  <c r="E274" i="5"/>
  <c r="X274" i="5" s="1"/>
  <c r="B275" i="5"/>
  <c r="V275" i="5"/>
  <c r="E275" i="5"/>
  <c r="X275" i="5" s="1"/>
  <c r="B276" i="5"/>
  <c r="V276" i="5"/>
  <c r="E276" i="5"/>
  <c r="X276" i="5" s="1"/>
  <c r="B277" i="5"/>
  <c r="V277" i="5"/>
  <c r="E277" i="5"/>
  <c r="X277" i="5" s="1"/>
  <c r="B278" i="5"/>
  <c r="V278" i="5"/>
  <c r="E278" i="5"/>
  <c r="X278" i="5" s="1"/>
  <c r="B279" i="5"/>
  <c r="V279" i="5"/>
  <c r="E279" i="5"/>
  <c r="X279" i="5" s="1"/>
  <c r="B280" i="5"/>
  <c r="V280" i="5"/>
  <c r="E280" i="5"/>
  <c r="X280" i="5" s="1"/>
  <c r="B281" i="5"/>
  <c r="V281" i="5"/>
  <c r="E281" i="5"/>
  <c r="X281" i="5" s="1"/>
  <c r="B282" i="5"/>
  <c r="V282" i="5"/>
  <c r="E282" i="5"/>
  <c r="X282" i="5" s="1"/>
  <c r="B283" i="5"/>
  <c r="V283" i="5"/>
  <c r="E283" i="5"/>
  <c r="X283" i="5" s="1"/>
  <c r="B284" i="5"/>
  <c r="V284" i="5"/>
  <c r="E284" i="5"/>
  <c r="X284" i="5" s="1"/>
  <c r="B285" i="5"/>
  <c r="V285" i="5"/>
  <c r="E285" i="5"/>
  <c r="X285" i="5" s="1"/>
  <c r="B286" i="5"/>
  <c r="V286" i="5"/>
  <c r="E286" i="5"/>
  <c r="X286" i="5" s="1"/>
  <c r="B287" i="5"/>
  <c r="V287" i="5"/>
  <c r="E287" i="5"/>
  <c r="X287" i="5" s="1"/>
  <c r="B288" i="5"/>
  <c r="V288" i="5"/>
  <c r="E288" i="5"/>
  <c r="X288" i="5" s="1"/>
  <c r="V289" i="5"/>
  <c r="E289" i="5"/>
  <c r="X289" i="5" s="1"/>
  <c r="V290" i="5"/>
  <c r="E290" i="5"/>
  <c r="X290" i="5" s="1"/>
  <c r="B291" i="5"/>
  <c r="V291" i="5"/>
  <c r="E291" i="5"/>
  <c r="X291" i="5" s="1"/>
  <c r="B292" i="5"/>
  <c r="V292" i="5"/>
  <c r="E292" i="5"/>
  <c r="X292" i="5" s="1"/>
  <c r="B293" i="5"/>
  <c r="V293" i="5"/>
  <c r="E293" i="5"/>
  <c r="X293" i="5" s="1"/>
  <c r="B294" i="5"/>
  <c r="V294" i="5"/>
  <c r="E294" i="5"/>
  <c r="X294" i="5" s="1"/>
  <c r="B295" i="5"/>
  <c r="V295" i="5"/>
  <c r="E295" i="5"/>
  <c r="X295" i="5" s="1"/>
  <c r="B296" i="5"/>
  <c r="V296" i="5"/>
  <c r="E296" i="5"/>
  <c r="X296" i="5" s="1"/>
  <c r="B297" i="5"/>
  <c r="V297" i="5"/>
  <c r="E297" i="5"/>
  <c r="X297" i="5" s="1"/>
  <c r="B298" i="5"/>
  <c r="V298" i="5"/>
  <c r="E298" i="5"/>
  <c r="X298" i="5" s="1"/>
  <c r="B299" i="5"/>
  <c r="V299" i="5"/>
  <c r="E299" i="5"/>
  <c r="X299" i="5" s="1"/>
  <c r="B300" i="5"/>
  <c r="V300" i="5"/>
  <c r="E300" i="5"/>
  <c r="X300" i="5" s="1"/>
  <c r="B301" i="5"/>
  <c r="V301" i="5"/>
  <c r="E301" i="5"/>
  <c r="X301" i="5" s="1"/>
  <c r="B302" i="5"/>
  <c r="V302" i="5"/>
  <c r="E302" i="5"/>
  <c r="X302" i="5" s="1"/>
  <c r="B303" i="5"/>
  <c r="V303" i="5"/>
  <c r="E303" i="5"/>
  <c r="X303" i="5" s="1"/>
  <c r="B304" i="5"/>
  <c r="V304" i="5"/>
  <c r="E304" i="5"/>
  <c r="X304" i="5" s="1"/>
  <c r="B305" i="5"/>
  <c r="V305" i="5"/>
  <c r="E305" i="5"/>
  <c r="X305" i="5" s="1"/>
  <c r="B306" i="5"/>
  <c r="V306" i="5"/>
  <c r="E306" i="5"/>
  <c r="X306" i="5" s="1"/>
  <c r="B307" i="5"/>
  <c r="V307" i="5"/>
  <c r="E307" i="5"/>
  <c r="X307" i="5" s="1"/>
  <c r="B308" i="5"/>
  <c r="V308" i="5"/>
  <c r="E308" i="5"/>
  <c r="X308" i="5" s="1"/>
  <c r="B309" i="5"/>
  <c r="V309" i="5"/>
  <c r="E309" i="5"/>
  <c r="X309" i="5" s="1"/>
  <c r="B310" i="5"/>
  <c r="V310" i="5"/>
  <c r="E310" i="5"/>
  <c r="X310" i="5" s="1"/>
  <c r="B311" i="5"/>
  <c r="V311" i="5"/>
  <c r="E311" i="5"/>
  <c r="X311" i="5" s="1"/>
  <c r="B312" i="5"/>
  <c r="V312" i="5"/>
  <c r="E312" i="5"/>
  <c r="X312" i="5" s="1"/>
  <c r="B313" i="5"/>
  <c r="V313" i="5"/>
  <c r="E313" i="5"/>
  <c r="X313" i="5" s="1"/>
  <c r="B314" i="5"/>
  <c r="V314" i="5"/>
  <c r="E314" i="5"/>
  <c r="X314" i="5" s="1"/>
  <c r="B315" i="5"/>
  <c r="V315" i="5"/>
  <c r="E315" i="5"/>
  <c r="X315" i="5" s="1"/>
  <c r="B316" i="5"/>
  <c r="V316" i="5"/>
  <c r="E316" i="5"/>
  <c r="X316" i="5" s="1"/>
  <c r="B317" i="5"/>
  <c r="V317" i="5"/>
  <c r="E317" i="5"/>
  <c r="X317" i="5" s="1"/>
  <c r="B318" i="5"/>
  <c r="V318" i="5"/>
  <c r="E318" i="5"/>
  <c r="X318" i="5" s="1"/>
  <c r="B319" i="5"/>
  <c r="V319" i="5"/>
  <c r="E319" i="5"/>
  <c r="X319" i="5" s="1"/>
  <c r="B320" i="5"/>
  <c r="V320" i="5"/>
  <c r="E320" i="5"/>
  <c r="X320" i="5" s="1"/>
  <c r="B321" i="5"/>
  <c r="V321" i="5"/>
  <c r="E321" i="5"/>
  <c r="X321" i="5" s="1"/>
  <c r="B322" i="5"/>
  <c r="V322" i="5"/>
  <c r="E322" i="5"/>
  <c r="X322" i="5" s="1"/>
  <c r="B323" i="5"/>
  <c r="V323" i="5"/>
  <c r="E323" i="5"/>
  <c r="X323" i="5" s="1"/>
  <c r="B324" i="5"/>
  <c r="V324" i="5"/>
  <c r="E324" i="5"/>
  <c r="X324" i="5" s="1"/>
  <c r="B325" i="5"/>
  <c r="V325" i="5"/>
  <c r="E325" i="5"/>
  <c r="X325" i="5" s="1"/>
  <c r="B326" i="5"/>
  <c r="V326" i="5"/>
  <c r="E326" i="5"/>
  <c r="X326" i="5" s="1"/>
  <c r="B327" i="5"/>
  <c r="V327" i="5"/>
  <c r="E327" i="5"/>
  <c r="X327" i="5" s="1"/>
  <c r="B328" i="5"/>
  <c r="V328" i="5"/>
  <c r="E328" i="5"/>
  <c r="X328" i="5" s="1"/>
  <c r="B329" i="5"/>
  <c r="V329" i="5"/>
  <c r="E329" i="5"/>
  <c r="X329" i="5" s="1"/>
  <c r="B330" i="5"/>
  <c r="V330" i="5"/>
  <c r="E330" i="5"/>
  <c r="X330" i="5" s="1"/>
  <c r="B331" i="5"/>
  <c r="V331" i="5"/>
  <c r="E331" i="5"/>
  <c r="X331" i="5" s="1"/>
  <c r="B332" i="5"/>
  <c r="V332" i="5"/>
  <c r="E332" i="5"/>
  <c r="X332" i="5" s="1"/>
  <c r="B333" i="5"/>
  <c r="V333" i="5"/>
  <c r="E333" i="5"/>
  <c r="X333" i="5" s="1"/>
  <c r="B334" i="5"/>
  <c r="V334" i="5"/>
  <c r="E334" i="5"/>
  <c r="X334" i="5" s="1"/>
  <c r="B335" i="5"/>
  <c r="V335" i="5"/>
  <c r="E335" i="5"/>
  <c r="X335" i="5" s="1"/>
  <c r="B336" i="5"/>
  <c r="V336" i="5"/>
  <c r="E336" i="5"/>
  <c r="X336" i="5" s="1"/>
  <c r="B337" i="5"/>
  <c r="V337" i="5"/>
  <c r="E337" i="5"/>
  <c r="X337" i="5" s="1"/>
  <c r="B338" i="5"/>
  <c r="V338" i="5"/>
  <c r="E338" i="5"/>
  <c r="X338" i="5" s="1"/>
  <c r="B339" i="5"/>
  <c r="V339" i="5"/>
  <c r="E339" i="5"/>
  <c r="X339" i="5" s="1"/>
  <c r="B340" i="5"/>
  <c r="V340" i="5"/>
  <c r="E340" i="5"/>
  <c r="X340" i="5" s="1"/>
  <c r="B341" i="5"/>
  <c r="V341" i="5"/>
  <c r="E341" i="5"/>
  <c r="X341" i="5" s="1"/>
  <c r="B342" i="5"/>
  <c r="V342" i="5"/>
  <c r="E342" i="5"/>
  <c r="X342" i="5" s="1"/>
  <c r="B343" i="5"/>
  <c r="V343" i="5"/>
  <c r="E343" i="5"/>
  <c r="X343" i="5" s="1"/>
  <c r="B344" i="5"/>
  <c r="V344" i="5"/>
  <c r="E344" i="5"/>
  <c r="X344" i="5" s="1"/>
  <c r="B345" i="5"/>
  <c r="V345" i="5"/>
  <c r="E345" i="5"/>
  <c r="X345" i="5" s="1"/>
  <c r="B346" i="5"/>
  <c r="V346" i="5"/>
  <c r="E346" i="5"/>
  <c r="X346" i="5" s="1"/>
  <c r="V347" i="5"/>
  <c r="E347" i="5"/>
  <c r="X347" i="5" s="1"/>
  <c r="V348" i="5"/>
  <c r="E348" i="5"/>
  <c r="X348" i="5" s="1"/>
  <c r="B349" i="5"/>
  <c r="V349" i="5"/>
  <c r="E349" i="5"/>
  <c r="X349" i="5" s="1"/>
  <c r="B350" i="5"/>
  <c r="V350" i="5"/>
  <c r="E350" i="5"/>
  <c r="X350" i="5" s="1"/>
  <c r="B351" i="5"/>
  <c r="V351" i="5"/>
  <c r="E351" i="5"/>
  <c r="X351" i="5" s="1"/>
  <c r="B352" i="5"/>
  <c r="V352" i="5"/>
  <c r="E352" i="5"/>
  <c r="X352" i="5" s="1"/>
  <c r="B353" i="5"/>
  <c r="V353" i="5"/>
  <c r="E353" i="5"/>
  <c r="X353" i="5" s="1"/>
  <c r="B354" i="5"/>
  <c r="V354" i="5"/>
  <c r="E354" i="5"/>
  <c r="X354" i="5" s="1"/>
  <c r="B355" i="5"/>
  <c r="V355" i="5"/>
  <c r="E355" i="5"/>
  <c r="X355" i="5" s="1"/>
  <c r="B356" i="5"/>
  <c r="V356" i="5"/>
  <c r="E356" i="5"/>
  <c r="X356" i="5" s="1"/>
  <c r="B357" i="5"/>
  <c r="V357" i="5"/>
  <c r="E357" i="5"/>
  <c r="X357" i="5" s="1"/>
  <c r="B358" i="5"/>
  <c r="V358" i="5"/>
  <c r="E358" i="5"/>
  <c r="X358" i="5" s="1"/>
  <c r="B359" i="5"/>
  <c r="V359" i="5"/>
  <c r="E359" i="5"/>
  <c r="X359" i="5" s="1"/>
  <c r="B360" i="5"/>
  <c r="V360" i="5"/>
  <c r="E360" i="5"/>
  <c r="X360" i="5" s="1"/>
  <c r="B361" i="5"/>
  <c r="V361" i="5"/>
  <c r="E361" i="5"/>
  <c r="X361" i="5" s="1"/>
  <c r="B362" i="5"/>
  <c r="V362" i="5"/>
  <c r="E362" i="5"/>
  <c r="X362" i="5" s="1"/>
  <c r="B363" i="5"/>
  <c r="V363" i="5"/>
  <c r="E363" i="5"/>
  <c r="X363" i="5" s="1"/>
  <c r="B364" i="5"/>
  <c r="V364" i="5"/>
  <c r="E364" i="5"/>
  <c r="X364" i="5" s="1"/>
  <c r="B365" i="5"/>
  <c r="V365" i="5"/>
  <c r="E365" i="5"/>
  <c r="X365" i="5" s="1"/>
  <c r="B366" i="5"/>
  <c r="V366" i="5"/>
  <c r="E366" i="5"/>
  <c r="X366" i="5" s="1"/>
  <c r="B367" i="5"/>
  <c r="V367" i="5"/>
  <c r="E367" i="5"/>
  <c r="X367" i="5" s="1"/>
  <c r="B368" i="5"/>
  <c r="V368" i="5"/>
  <c r="E368" i="5"/>
  <c r="X368" i="5" s="1"/>
  <c r="B369" i="5"/>
  <c r="V369" i="5"/>
  <c r="E369" i="5"/>
  <c r="X369" i="5" s="1"/>
  <c r="B370" i="5"/>
  <c r="V370" i="5"/>
  <c r="E370" i="5"/>
  <c r="X370" i="5" s="1"/>
  <c r="B371" i="5"/>
  <c r="V371" i="5"/>
  <c r="E371" i="5"/>
  <c r="X371" i="5" s="1"/>
  <c r="B372" i="5"/>
  <c r="V372" i="5"/>
  <c r="E372" i="5"/>
  <c r="X372" i="5" s="1"/>
  <c r="B373" i="5"/>
  <c r="V373" i="5"/>
  <c r="E373" i="5"/>
  <c r="X373" i="5" s="1"/>
  <c r="B374" i="5"/>
  <c r="V374" i="5"/>
  <c r="E374" i="5"/>
  <c r="X374" i="5" s="1"/>
  <c r="B375" i="5"/>
  <c r="V375" i="5"/>
  <c r="E375" i="5"/>
  <c r="X375" i="5" s="1"/>
  <c r="B376" i="5"/>
  <c r="V376" i="5"/>
  <c r="E376" i="5"/>
  <c r="X376" i="5" s="1"/>
  <c r="B377" i="5"/>
  <c r="V377" i="5"/>
  <c r="E377" i="5"/>
  <c r="X377" i="5" s="1"/>
  <c r="B378" i="5"/>
  <c r="V378" i="5"/>
  <c r="E378" i="5"/>
  <c r="X378" i="5" s="1"/>
  <c r="B379" i="5"/>
  <c r="V379" i="5"/>
  <c r="E379" i="5"/>
  <c r="X379" i="5" s="1"/>
  <c r="B380" i="5"/>
  <c r="V380" i="5"/>
  <c r="E380" i="5"/>
  <c r="X380" i="5" s="1"/>
  <c r="B381" i="5"/>
  <c r="V381" i="5"/>
  <c r="E381" i="5"/>
  <c r="X381" i="5" s="1"/>
  <c r="B382" i="5"/>
  <c r="V382" i="5"/>
  <c r="E382" i="5"/>
  <c r="X382" i="5" s="1"/>
  <c r="B383" i="5"/>
  <c r="V383" i="5"/>
  <c r="E383" i="5"/>
  <c r="X383" i="5" s="1"/>
  <c r="B384" i="5"/>
  <c r="V384" i="5"/>
  <c r="E384" i="5"/>
  <c r="X384" i="5" s="1"/>
  <c r="B385" i="5"/>
  <c r="V385" i="5"/>
  <c r="E385" i="5"/>
  <c r="X385" i="5" s="1"/>
  <c r="B386" i="5"/>
  <c r="V386" i="5"/>
  <c r="E386" i="5"/>
  <c r="X386" i="5" s="1"/>
  <c r="B387" i="5"/>
  <c r="V387" i="5"/>
  <c r="E387" i="5"/>
  <c r="X387" i="5" s="1"/>
  <c r="B388" i="5"/>
  <c r="V388" i="5"/>
  <c r="E388" i="5"/>
  <c r="X388" i="5" s="1"/>
  <c r="B389" i="5"/>
  <c r="V389" i="5"/>
  <c r="E389" i="5"/>
  <c r="X389" i="5" s="1"/>
  <c r="B390" i="5"/>
  <c r="V390" i="5"/>
  <c r="E390" i="5"/>
  <c r="X390" i="5" s="1"/>
  <c r="B391" i="5"/>
  <c r="V391" i="5"/>
  <c r="E391" i="5"/>
  <c r="X391" i="5" s="1"/>
  <c r="B392" i="5"/>
  <c r="V392" i="5"/>
  <c r="E392" i="5"/>
  <c r="X392" i="5" s="1"/>
  <c r="B393" i="5"/>
  <c r="V393" i="5"/>
  <c r="E393" i="5"/>
  <c r="X393" i="5" s="1"/>
  <c r="V394" i="5"/>
  <c r="E394" i="5"/>
  <c r="X394" i="5" s="1"/>
  <c r="V395" i="5"/>
  <c r="E395" i="5"/>
  <c r="X395" i="5" s="1"/>
  <c r="B396" i="5"/>
  <c r="V396" i="5"/>
  <c r="E396" i="5"/>
  <c r="X396" i="5" s="1"/>
  <c r="B397" i="5"/>
  <c r="V397" i="5"/>
  <c r="E397" i="5"/>
  <c r="X397" i="5" s="1"/>
  <c r="B398" i="5"/>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X2493" i="5" s="1"/>
  <c r="V2494" i="5"/>
  <c r="E2494" i="5"/>
  <c r="X2494" i="5" s="1"/>
  <c r="V2495" i="5"/>
  <c r="E2495" i="5"/>
  <c r="X2495" i="5" s="1"/>
  <c r="V2496" i="5"/>
  <c r="E2496" i="5"/>
  <c r="X2496" i="5" s="1"/>
  <c r="V2497" i="5"/>
  <c r="E2497" i="5"/>
  <c r="X2497" i="5" s="1"/>
  <c r="V2498" i="5"/>
  <c r="E2498" i="5"/>
  <c r="X2498" i="5" s="1"/>
  <c r="E2499" i="5"/>
  <c r="X2499" i="5" s="1"/>
  <c r="V2504" i="5"/>
  <c r="E2504" i="5"/>
  <c r="X2504" i="5" s="1"/>
  <c r="F28" i="6"/>
  <c r="F17" i="6"/>
  <c r="C123" i="6"/>
  <c r="C122" i="6"/>
  <c r="C121" i="6"/>
  <c r="C120" i="6"/>
  <c r="G103" i="6"/>
  <c r="G102" i="6"/>
  <c r="G101" i="6"/>
  <c r="G100" i="6"/>
  <c r="G88" i="6"/>
  <c r="G87" i="6"/>
  <c r="G86" i="6"/>
  <c r="G85" i="6"/>
  <c r="G84" i="6"/>
  <c r="G83" i="6"/>
  <c r="G77" i="6"/>
  <c r="G76" i="6"/>
  <c r="G75" i="6"/>
  <c r="G74" i="6"/>
  <c r="G73" i="6"/>
  <c r="G72" i="6"/>
  <c r="J74" i="6"/>
  <c r="G65" i="6"/>
  <c r="G64" i="6"/>
  <c r="G63" i="6"/>
  <c r="G62" i="6"/>
  <c r="G61" i="6"/>
  <c r="G55" i="6"/>
  <c r="G54" i="6"/>
  <c r="G53" i="6"/>
  <c r="G52" i="6"/>
  <c r="G51" i="6"/>
  <c r="G50" i="6"/>
  <c r="G44" i="6"/>
  <c r="G43" i="6"/>
  <c r="G42" i="6"/>
  <c r="G41" i="6"/>
  <c r="G32" i="6"/>
  <c r="G31" i="6"/>
  <c r="G30" i="6"/>
  <c r="G17" i="6"/>
  <c r="H17" i="6" s="1"/>
  <c r="D17" i="6" s="1"/>
  <c r="H7" i="6"/>
  <c r="D7" i="6"/>
  <c r="C37" i="6"/>
  <c r="C36" i="6"/>
  <c r="C35" i="6"/>
  <c r="C34" i="6"/>
  <c r="I33" i="6"/>
  <c r="J33" i="6"/>
  <c r="I32" i="6"/>
  <c r="J32" i="6"/>
  <c r="I31" i="6"/>
  <c r="C31" i="6" s="1"/>
  <c r="J31" i="6"/>
  <c r="I30" i="6"/>
  <c r="J30" i="6"/>
  <c r="I29" i="6"/>
  <c r="J29" i="6"/>
  <c r="B155" i="5"/>
  <c r="B156" i="5"/>
  <c r="B190" i="5"/>
  <c r="B191" i="5"/>
  <c r="B289" i="5"/>
  <c r="B290" i="5"/>
  <c r="B347" i="5"/>
  <c r="B348" i="5"/>
  <c r="B394" i="5"/>
  <c r="B395"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AB364" i="5"/>
  <c r="AB365" i="5"/>
  <c r="AB366" i="5"/>
  <c r="AB367" i="5"/>
  <c r="AB368" i="5"/>
  <c r="AB369" i="5"/>
  <c r="AB370" i="5"/>
  <c r="AB371" i="5"/>
  <c r="AB372" i="5"/>
  <c r="AB373" i="5"/>
  <c r="AB374" i="5"/>
  <c r="AB375" i="5"/>
  <c r="AB376" i="5"/>
  <c r="AB377" i="5"/>
  <c r="AB378" i="5"/>
  <c r="AB379" i="5"/>
  <c r="AB380" i="5"/>
  <c r="AB381" i="5"/>
  <c r="AB382" i="5"/>
  <c r="AB383" i="5"/>
  <c r="AB384" i="5"/>
  <c r="AB385" i="5"/>
  <c r="AB386" i="5"/>
  <c r="AB387" i="5"/>
  <c r="AB388" i="5"/>
  <c r="AB389" i="5"/>
  <c r="AB390" i="5"/>
  <c r="AB391" i="5"/>
  <c r="AB392" i="5"/>
  <c r="AB393" i="5"/>
  <c r="AB394" i="5"/>
  <c r="AB395" i="5"/>
  <c r="AB396" i="5"/>
  <c r="AB397" i="5"/>
  <c r="A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4" i="5"/>
  <c r="AB399" i="5"/>
  <c r="AB400" i="5"/>
  <c r="AB401" i="5"/>
  <c r="AB402" i="5"/>
  <c r="AB403" i="5"/>
  <c r="AB404" i="5"/>
  <c r="AB405" i="5"/>
  <c r="AB406" i="5"/>
  <c r="AB407" i="5"/>
  <c r="AB408" i="5"/>
  <c r="AB409" i="5"/>
  <c r="AB410" i="5"/>
  <c r="AB411" i="5"/>
  <c r="AB412" i="5"/>
  <c r="AB413" i="5"/>
  <c r="AB414" i="5"/>
  <c r="AB415" i="5"/>
  <c r="AB416" i="5"/>
  <c r="AB417" i="5"/>
  <c r="AB418" i="5"/>
  <c r="AB419" i="5"/>
  <c r="AB420" i="5"/>
  <c r="AB421" i="5"/>
  <c r="AB422" i="5"/>
  <c r="AB423" i="5"/>
  <c r="AB424" i="5"/>
  <c r="AB425" i="5"/>
  <c r="AB426" i="5"/>
  <c r="AB427" i="5"/>
  <c r="AB428" i="5"/>
  <c r="AB429" i="5"/>
  <c r="AB430" i="5"/>
  <c r="AB431" i="5"/>
  <c r="AB432" i="5"/>
  <c r="AB433" i="5"/>
  <c r="AB434" i="5"/>
  <c r="AB435" i="5"/>
  <c r="AB436" i="5"/>
  <c r="AB437" i="5"/>
  <c r="AB438" i="5"/>
  <c r="AB439" i="5"/>
  <c r="AB440" i="5"/>
  <c r="AB441" i="5"/>
  <c r="AB442" i="5"/>
  <c r="AB443" i="5"/>
  <c r="AB444" i="5"/>
  <c r="AB445" i="5"/>
  <c r="AB446" i="5"/>
  <c r="AB447" i="5"/>
  <c r="AB448" i="5"/>
  <c r="AB449" i="5"/>
  <c r="AB450" i="5"/>
  <c r="AB451" i="5"/>
  <c r="AB452" i="5"/>
  <c r="AB453" i="5"/>
  <c r="AB454" i="5"/>
  <c r="AB455" i="5"/>
  <c r="AB456" i="5"/>
  <c r="AB457" i="5"/>
  <c r="AB458" i="5"/>
  <c r="AB459" i="5"/>
  <c r="AB460" i="5"/>
  <c r="AB461" i="5"/>
  <c r="AB462" i="5"/>
  <c r="AB463" i="5"/>
  <c r="AB464" i="5"/>
  <c r="AB465" i="5"/>
  <c r="AB466" i="5"/>
  <c r="AB467" i="5"/>
  <c r="AB468" i="5"/>
  <c r="AB469" i="5"/>
  <c r="AB470" i="5"/>
  <c r="AB471" i="5"/>
  <c r="AB472" i="5"/>
  <c r="AB473" i="5"/>
  <c r="AB474" i="5"/>
  <c r="AB475" i="5"/>
  <c r="AB476" i="5"/>
  <c r="AB477" i="5"/>
  <c r="AB478" i="5"/>
  <c r="AB479" i="5"/>
  <c r="AB480" i="5"/>
  <c r="AB481" i="5"/>
  <c r="AB482" i="5"/>
  <c r="AB483" i="5"/>
  <c r="AB484" i="5"/>
  <c r="AB485" i="5"/>
  <c r="AB486" i="5"/>
  <c r="AB487" i="5"/>
  <c r="AB488" i="5"/>
  <c r="AB489" i="5"/>
  <c r="AB490" i="5"/>
  <c r="AB491" i="5"/>
  <c r="AB492" i="5"/>
  <c r="AB493" i="5"/>
  <c r="AB494" i="5"/>
  <c r="AB495" i="5"/>
  <c r="AB496" i="5"/>
  <c r="AB497" i="5"/>
  <c r="AB498" i="5"/>
  <c r="AB499" i="5"/>
  <c r="AB500" i="5"/>
  <c r="AB501" i="5"/>
  <c r="AB502" i="5"/>
  <c r="AB503" i="5"/>
  <c r="AB504" i="5"/>
  <c r="AB505" i="5"/>
  <c r="AB506" i="5"/>
  <c r="AB507" i="5"/>
  <c r="AB508" i="5"/>
  <c r="AB509" i="5"/>
  <c r="AB510" i="5"/>
  <c r="AB511" i="5"/>
  <c r="AB512" i="5"/>
  <c r="AB513" i="5"/>
  <c r="AB514" i="5"/>
  <c r="AB515" i="5"/>
  <c r="AB516" i="5"/>
  <c r="AB517" i="5"/>
  <c r="AB518" i="5"/>
  <c r="AB519" i="5"/>
  <c r="AB520" i="5"/>
  <c r="AB521" i="5"/>
  <c r="AB522" i="5"/>
  <c r="AB523" i="5"/>
  <c r="AB524" i="5"/>
  <c r="AB525" i="5"/>
  <c r="AB526" i="5"/>
  <c r="AB527" i="5"/>
  <c r="AB528" i="5"/>
  <c r="AB529" i="5"/>
  <c r="AB530" i="5"/>
  <c r="AB531" i="5"/>
  <c r="AB532" i="5"/>
  <c r="AB533" i="5"/>
  <c r="AB534" i="5"/>
  <c r="AB535" i="5"/>
  <c r="AB536" i="5"/>
  <c r="AB537" i="5"/>
  <c r="AB538" i="5"/>
  <c r="AB539" i="5"/>
  <c r="AB540" i="5"/>
  <c r="AB541" i="5"/>
  <c r="AB542" i="5"/>
  <c r="AB543" i="5"/>
  <c r="AB544" i="5"/>
  <c r="AB545" i="5"/>
  <c r="AB546" i="5"/>
  <c r="AB547" i="5"/>
  <c r="AB548" i="5"/>
  <c r="AB549" i="5"/>
  <c r="AB550" i="5"/>
  <c r="AB551" i="5"/>
  <c r="AB552" i="5"/>
  <c r="AB553" i="5"/>
  <c r="AB554" i="5"/>
  <c r="AB555" i="5"/>
  <c r="AB556" i="5"/>
  <c r="AB557" i="5"/>
  <c r="AB558" i="5"/>
  <c r="AB559" i="5"/>
  <c r="AB560" i="5"/>
  <c r="AB561" i="5"/>
  <c r="AB562" i="5"/>
  <c r="AB563" i="5"/>
  <c r="AB564" i="5"/>
  <c r="AB565" i="5"/>
  <c r="AB566" i="5"/>
  <c r="AB567" i="5"/>
  <c r="AB568" i="5"/>
  <c r="AB569" i="5"/>
  <c r="AB570" i="5"/>
  <c r="AB571" i="5"/>
  <c r="AB572" i="5"/>
  <c r="AB573" i="5"/>
  <c r="AB574" i="5"/>
  <c r="AB575" i="5"/>
  <c r="AB576" i="5"/>
  <c r="AB577" i="5"/>
  <c r="AB578" i="5"/>
  <c r="AB579" i="5"/>
  <c r="AB580" i="5"/>
  <c r="AB581" i="5"/>
  <c r="AB582" i="5"/>
  <c r="AB583" i="5"/>
  <c r="AB584" i="5"/>
  <c r="AB585" i="5"/>
  <c r="AB586" i="5"/>
  <c r="AB587" i="5"/>
  <c r="AB588" i="5"/>
  <c r="AB589" i="5"/>
  <c r="AB590" i="5"/>
  <c r="AB591" i="5"/>
  <c r="AB592" i="5"/>
  <c r="AB593" i="5"/>
  <c r="AB594" i="5"/>
  <c r="AB595" i="5"/>
  <c r="AB596" i="5"/>
  <c r="AB597" i="5"/>
  <c r="AB598" i="5"/>
  <c r="AB599" i="5"/>
  <c r="AB600" i="5"/>
  <c r="AB601" i="5"/>
  <c r="AB602" i="5"/>
  <c r="AB603" i="5"/>
  <c r="AB604" i="5"/>
  <c r="AB605" i="5"/>
  <c r="AB606" i="5"/>
  <c r="AB607" i="5"/>
  <c r="AB608" i="5"/>
  <c r="AB609" i="5"/>
  <c r="AB610" i="5"/>
  <c r="AB611" i="5"/>
  <c r="AB612" i="5"/>
  <c r="AB613" i="5"/>
  <c r="AB614" i="5"/>
  <c r="AB615" i="5"/>
  <c r="AB616" i="5"/>
  <c r="AB617" i="5"/>
  <c r="AB618" i="5"/>
  <c r="AB619" i="5"/>
  <c r="AB620" i="5"/>
  <c r="AB621" i="5"/>
  <c r="AB622" i="5"/>
  <c r="AB623" i="5"/>
  <c r="AB624" i="5"/>
  <c r="AB625" i="5"/>
  <c r="AB626" i="5"/>
  <c r="AB627" i="5"/>
  <c r="AB628" i="5"/>
  <c r="AB629" i="5"/>
  <c r="AB630" i="5"/>
  <c r="AB631" i="5"/>
  <c r="AB632" i="5"/>
  <c r="AB633" i="5"/>
  <c r="AB634" i="5"/>
  <c r="AB635" i="5"/>
  <c r="AB636" i="5"/>
  <c r="AB637" i="5"/>
  <c r="AB638" i="5"/>
  <c r="AB639" i="5"/>
  <c r="AB640" i="5"/>
  <c r="AB641" i="5"/>
  <c r="AB642" i="5"/>
  <c r="AB643" i="5"/>
  <c r="AB644" i="5"/>
  <c r="AB645" i="5"/>
  <c r="AB646" i="5"/>
  <c r="AB647" i="5"/>
  <c r="AB648" i="5"/>
  <c r="AB649" i="5"/>
  <c r="AB650" i="5"/>
  <c r="AB651" i="5"/>
  <c r="AB652" i="5"/>
  <c r="AB653" i="5"/>
  <c r="AB654" i="5"/>
  <c r="AB655" i="5"/>
  <c r="AB656" i="5"/>
  <c r="AB657" i="5"/>
  <c r="AB658" i="5"/>
  <c r="AB659" i="5"/>
  <c r="AB660" i="5"/>
  <c r="AB661" i="5"/>
  <c r="AB662" i="5"/>
  <c r="AB663" i="5"/>
  <c r="AB664" i="5"/>
  <c r="AB665" i="5"/>
  <c r="AB666" i="5"/>
  <c r="AB667" i="5"/>
  <c r="AB668" i="5"/>
  <c r="AB669" i="5"/>
  <c r="AB670" i="5"/>
  <c r="AB671" i="5"/>
  <c r="AB672" i="5"/>
  <c r="AB673" i="5"/>
  <c r="AB674" i="5"/>
  <c r="AB675" i="5"/>
  <c r="AB676" i="5"/>
  <c r="AB677" i="5"/>
  <c r="AB678" i="5"/>
  <c r="AB679" i="5"/>
  <c r="AB680" i="5"/>
  <c r="AB681" i="5"/>
  <c r="AB682" i="5"/>
  <c r="AB683" i="5"/>
  <c r="AB684" i="5"/>
  <c r="AB685" i="5"/>
  <c r="AB686" i="5"/>
  <c r="AB687" i="5"/>
  <c r="AB688" i="5"/>
  <c r="AB689" i="5"/>
  <c r="AB690" i="5"/>
  <c r="AB691" i="5"/>
  <c r="AB692" i="5"/>
  <c r="AB693" i="5"/>
  <c r="AB694" i="5"/>
  <c r="AB695" i="5"/>
  <c r="AB696" i="5"/>
  <c r="AB697" i="5"/>
  <c r="AB698" i="5"/>
  <c r="AB699" i="5"/>
  <c r="AB700" i="5"/>
  <c r="AB701" i="5"/>
  <c r="AB702" i="5"/>
  <c r="AB703" i="5"/>
  <c r="AB704" i="5"/>
  <c r="AB705" i="5"/>
  <c r="AB706" i="5"/>
  <c r="AB707" i="5"/>
  <c r="AB708" i="5"/>
  <c r="AB709" i="5"/>
  <c r="AB710" i="5"/>
  <c r="AB711" i="5"/>
  <c r="AB712" i="5"/>
  <c r="AB713" i="5"/>
  <c r="AB714" i="5"/>
  <c r="AB715" i="5"/>
  <c r="AB716" i="5"/>
  <c r="AB717" i="5"/>
  <c r="AB718" i="5"/>
  <c r="AB719" i="5"/>
  <c r="AB720" i="5"/>
  <c r="AB721" i="5"/>
  <c r="AB722" i="5"/>
  <c r="AB723" i="5"/>
  <c r="AB724" i="5"/>
  <c r="AB725" i="5"/>
  <c r="AB726" i="5"/>
  <c r="AB727" i="5"/>
  <c r="AB728" i="5"/>
  <c r="AB729" i="5"/>
  <c r="AB730" i="5"/>
  <c r="AB731" i="5"/>
  <c r="AB732" i="5"/>
  <c r="AB733" i="5"/>
  <c r="AB734" i="5"/>
  <c r="AB735" i="5"/>
  <c r="AB736" i="5"/>
  <c r="AB737" i="5"/>
  <c r="AB738" i="5"/>
  <c r="AB739" i="5"/>
  <c r="AB740" i="5"/>
  <c r="AB741" i="5"/>
  <c r="AB742" i="5"/>
  <c r="AB743" i="5"/>
  <c r="AB744" i="5"/>
  <c r="AB745" i="5"/>
  <c r="AB746" i="5"/>
  <c r="AB747" i="5"/>
  <c r="AB748" i="5"/>
  <c r="AB749" i="5"/>
  <c r="AB750" i="5"/>
  <c r="AB751" i="5"/>
  <c r="AB752" i="5"/>
  <c r="AB753" i="5"/>
  <c r="AB754" i="5"/>
  <c r="AB755" i="5"/>
  <c r="AB756" i="5"/>
  <c r="AB757" i="5"/>
  <c r="AB758" i="5"/>
  <c r="AB759" i="5"/>
  <c r="AB760" i="5"/>
  <c r="AB761" i="5"/>
  <c r="AB762" i="5"/>
  <c r="AB763" i="5"/>
  <c r="AB764" i="5"/>
  <c r="AB765" i="5"/>
  <c r="AB766" i="5"/>
  <c r="AB767" i="5"/>
  <c r="AB768" i="5"/>
  <c r="AB769" i="5"/>
  <c r="AB770" i="5"/>
  <c r="AB771" i="5"/>
  <c r="AB772" i="5"/>
  <c r="AB773" i="5"/>
  <c r="AB774" i="5"/>
  <c r="AB775" i="5"/>
  <c r="AB776" i="5"/>
  <c r="AB777" i="5"/>
  <c r="AB778" i="5"/>
  <c r="AB779" i="5"/>
  <c r="AB780" i="5"/>
  <c r="AB781" i="5"/>
  <c r="AB782" i="5"/>
  <c r="AB783" i="5"/>
  <c r="AB784" i="5"/>
  <c r="AB785" i="5"/>
  <c r="AB786" i="5"/>
  <c r="AB787" i="5"/>
  <c r="AB788" i="5"/>
  <c r="AB789" i="5"/>
  <c r="AB790" i="5"/>
  <c r="AB791" i="5"/>
  <c r="AB792" i="5"/>
  <c r="AB793" i="5"/>
  <c r="AB794" i="5"/>
  <c r="AB795" i="5"/>
  <c r="AB796" i="5"/>
  <c r="AB797" i="5"/>
  <c r="AB798" i="5"/>
  <c r="AB799" i="5"/>
  <c r="AB800" i="5"/>
  <c r="AB801" i="5"/>
  <c r="AB802" i="5"/>
  <c r="AB803" i="5"/>
  <c r="AB804" i="5"/>
  <c r="AB805" i="5"/>
  <c r="AB806" i="5"/>
  <c r="AB807" i="5"/>
  <c r="AB808" i="5"/>
  <c r="AB809" i="5"/>
  <c r="AB810" i="5"/>
  <c r="AB811" i="5"/>
  <c r="AB812" i="5"/>
  <c r="AB813" i="5"/>
  <c r="AB814" i="5"/>
  <c r="AB815" i="5"/>
  <c r="AB816" i="5"/>
  <c r="AB817" i="5"/>
  <c r="AB818" i="5"/>
  <c r="AB819" i="5"/>
  <c r="AB820" i="5"/>
  <c r="AB821" i="5"/>
  <c r="AB822" i="5"/>
  <c r="AB823" i="5"/>
  <c r="AB824" i="5"/>
  <c r="AB825" i="5"/>
  <c r="AB826" i="5"/>
  <c r="AB827" i="5"/>
  <c r="AB828" i="5"/>
  <c r="AB829" i="5"/>
  <c r="AB830" i="5"/>
  <c r="AB831" i="5"/>
  <c r="AB832" i="5"/>
  <c r="AB833" i="5"/>
  <c r="AB834" i="5"/>
  <c r="AB835" i="5"/>
  <c r="AB836" i="5"/>
  <c r="AB837" i="5"/>
  <c r="AB838" i="5"/>
  <c r="AB839" i="5"/>
  <c r="AB840" i="5"/>
  <c r="AB841" i="5"/>
  <c r="AB842" i="5"/>
  <c r="AB843" i="5"/>
  <c r="AB844" i="5"/>
  <c r="AB845" i="5"/>
  <c r="AB846" i="5"/>
  <c r="AB847" i="5"/>
  <c r="AB848" i="5"/>
  <c r="AB849" i="5"/>
  <c r="AB850" i="5"/>
  <c r="AB851" i="5"/>
  <c r="AB852" i="5"/>
  <c r="AB853" i="5"/>
  <c r="AB854" i="5"/>
  <c r="AB855" i="5"/>
  <c r="AB856" i="5"/>
  <c r="AB857" i="5"/>
  <c r="AB858" i="5"/>
  <c r="AB859" i="5"/>
  <c r="AB860" i="5"/>
  <c r="AB861" i="5"/>
  <c r="AB862" i="5"/>
  <c r="AB863" i="5"/>
  <c r="AB864" i="5"/>
  <c r="AB865" i="5"/>
  <c r="AB866" i="5"/>
  <c r="AB867" i="5"/>
  <c r="AB868" i="5"/>
  <c r="AB869" i="5"/>
  <c r="AB870" i="5"/>
  <c r="AB871" i="5"/>
  <c r="AB872" i="5"/>
  <c r="AB873" i="5"/>
  <c r="AB874" i="5"/>
  <c r="AB875" i="5"/>
  <c r="AB876" i="5"/>
  <c r="AB877" i="5"/>
  <c r="AB878" i="5"/>
  <c r="AB879" i="5"/>
  <c r="AB880" i="5"/>
  <c r="AB881" i="5"/>
  <c r="AB882" i="5"/>
  <c r="AB883" i="5"/>
  <c r="AB884" i="5"/>
  <c r="AB885" i="5"/>
  <c r="AB886" i="5"/>
  <c r="AB887" i="5"/>
  <c r="AB888" i="5"/>
  <c r="AB889" i="5"/>
  <c r="AB890" i="5"/>
  <c r="AB891" i="5"/>
  <c r="AB892" i="5"/>
  <c r="AB893" i="5"/>
  <c r="AB894" i="5"/>
  <c r="AB895" i="5"/>
  <c r="AB896" i="5"/>
  <c r="AB897" i="5"/>
  <c r="AB898" i="5"/>
  <c r="AB899" i="5"/>
  <c r="AB900" i="5"/>
  <c r="AB901" i="5"/>
  <c r="AB902" i="5"/>
  <c r="AB903" i="5"/>
  <c r="AB904" i="5"/>
  <c r="AB905" i="5"/>
  <c r="AB906" i="5"/>
  <c r="AB907" i="5"/>
  <c r="AB908" i="5"/>
  <c r="AB909" i="5"/>
  <c r="AB910" i="5"/>
  <c r="AB911" i="5"/>
  <c r="AB912" i="5"/>
  <c r="AB913" i="5"/>
  <c r="AB914" i="5"/>
  <c r="AB915" i="5"/>
  <c r="AB916" i="5"/>
  <c r="AB917" i="5"/>
  <c r="AB918" i="5"/>
  <c r="AB919" i="5"/>
  <c r="AB920" i="5"/>
  <c r="AB921" i="5"/>
  <c r="AB922" i="5"/>
  <c r="AB923" i="5"/>
  <c r="AB924" i="5"/>
  <c r="AB925" i="5"/>
  <c r="AB926" i="5"/>
  <c r="AB927" i="5"/>
  <c r="AB928" i="5"/>
  <c r="AB929" i="5"/>
  <c r="AB930" i="5"/>
  <c r="AB931" i="5"/>
  <c r="AB932" i="5"/>
  <c r="AB933" i="5"/>
  <c r="AB934" i="5"/>
  <c r="AB935" i="5"/>
  <c r="AB936" i="5"/>
  <c r="AB937" i="5"/>
  <c r="AB938" i="5"/>
  <c r="AB939" i="5"/>
  <c r="AB940" i="5"/>
  <c r="AB941" i="5"/>
  <c r="AB942" i="5"/>
  <c r="AB943" i="5"/>
  <c r="AB944" i="5"/>
  <c r="AB945" i="5"/>
  <c r="AB946" i="5"/>
  <c r="AB947" i="5"/>
  <c r="AB948" i="5"/>
  <c r="AB949" i="5"/>
  <c r="AB950" i="5"/>
  <c r="AB951" i="5"/>
  <c r="AB952" i="5"/>
  <c r="AB953" i="5"/>
  <c r="AB954" i="5"/>
  <c r="AB955" i="5"/>
  <c r="AB956" i="5"/>
  <c r="AB957" i="5"/>
  <c r="AB958" i="5"/>
  <c r="AB959" i="5"/>
  <c r="AB960" i="5"/>
  <c r="AB961" i="5"/>
  <c r="AB962" i="5"/>
  <c r="AB963" i="5"/>
  <c r="AB964" i="5"/>
  <c r="AB965" i="5"/>
  <c r="AB966" i="5"/>
  <c r="AB967" i="5"/>
  <c r="AB968" i="5"/>
  <c r="AB969" i="5"/>
  <c r="AB970" i="5"/>
  <c r="AB971" i="5"/>
  <c r="AB972" i="5"/>
  <c r="AB973" i="5"/>
  <c r="AB974" i="5"/>
  <c r="AB975" i="5"/>
  <c r="AB976" i="5"/>
  <c r="AB977" i="5"/>
  <c r="AB978" i="5"/>
  <c r="AB979" i="5"/>
  <c r="AB980" i="5"/>
  <c r="AB981" i="5"/>
  <c r="AB982" i="5"/>
  <c r="AB983" i="5"/>
  <c r="AB984" i="5"/>
  <c r="AB985" i="5"/>
  <c r="AB986" i="5"/>
  <c r="AB987" i="5"/>
  <c r="AB988" i="5"/>
  <c r="AB989" i="5"/>
  <c r="AB990" i="5"/>
  <c r="AB991" i="5"/>
  <c r="AB992" i="5"/>
  <c r="AB993" i="5"/>
  <c r="AB994" i="5"/>
  <c r="AB995" i="5"/>
  <c r="AB996" i="5"/>
  <c r="AB997" i="5"/>
  <c r="AB998" i="5"/>
  <c r="AB999" i="5"/>
  <c r="AB1000" i="5"/>
  <c r="AB1001" i="5"/>
  <c r="AB1002" i="5"/>
  <c r="AB1003" i="5"/>
  <c r="AB1004" i="5"/>
  <c r="AB1005" i="5"/>
  <c r="AB1006" i="5"/>
  <c r="AB1007" i="5"/>
  <c r="AB1008" i="5"/>
  <c r="AB1009" i="5"/>
  <c r="AB1010" i="5"/>
  <c r="AB1011" i="5"/>
  <c r="AB1012" i="5"/>
  <c r="AB1013" i="5"/>
  <c r="AB1014" i="5"/>
  <c r="AB1015" i="5"/>
  <c r="AB1016" i="5"/>
  <c r="AB1017" i="5"/>
  <c r="AB1018" i="5"/>
  <c r="AB1019" i="5"/>
  <c r="AB1020" i="5"/>
  <c r="AB1021" i="5"/>
  <c r="AB1022" i="5"/>
  <c r="AB1023" i="5"/>
  <c r="AB1024" i="5"/>
  <c r="AB1025" i="5"/>
  <c r="AB1026" i="5"/>
  <c r="AB1027" i="5"/>
  <c r="AB1028" i="5"/>
  <c r="AB1029" i="5"/>
  <c r="AB1030" i="5"/>
  <c r="AB1031" i="5"/>
  <c r="AB1032" i="5"/>
  <c r="AB1033" i="5"/>
  <c r="AB1034" i="5"/>
  <c r="AB1035" i="5"/>
  <c r="AB1036" i="5"/>
  <c r="AB1037" i="5"/>
  <c r="AB1038" i="5"/>
  <c r="AB1039" i="5"/>
  <c r="AB1040" i="5"/>
  <c r="AB1041" i="5"/>
  <c r="AB1042" i="5"/>
  <c r="AB1043" i="5"/>
  <c r="AB1044" i="5"/>
  <c r="AB1045" i="5"/>
  <c r="AB1046" i="5"/>
  <c r="AB1047" i="5"/>
  <c r="AB1048" i="5"/>
  <c r="AB1049" i="5"/>
  <c r="AB1050" i="5"/>
  <c r="AB1051" i="5"/>
  <c r="AB1052" i="5"/>
  <c r="AB1053" i="5"/>
  <c r="AB1054" i="5"/>
  <c r="AB1055" i="5"/>
  <c r="AB1056" i="5"/>
  <c r="AB1057" i="5"/>
  <c r="AB1058" i="5"/>
  <c r="AB1059" i="5"/>
  <c r="AB1060" i="5"/>
  <c r="AB1061" i="5"/>
  <c r="AB1062" i="5"/>
  <c r="AB1063" i="5"/>
  <c r="AB1064" i="5"/>
  <c r="AB1065" i="5"/>
  <c r="AB1066" i="5"/>
  <c r="AB1067" i="5"/>
  <c r="AB1068" i="5"/>
  <c r="AB1069" i="5"/>
  <c r="AB1070" i="5"/>
  <c r="AB1071" i="5"/>
  <c r="AB1072" i="5"/>
  <c r="AB1073" i="5"/>
  <c r="AB1074" i="5"/>
  <c r="AB1075" i="5"/>
  <c r="AB1076" i="5"/>
  <c r="AB1077" i="5"/>
  <c r="AB1078" i="5"/>
  <c r="AB1079" i="5"/>
  <c r="AB1080" i="5"/>
  <c r="AB1081" i="5"/>
  <c r="AB1082" i="5"/>
  <c r="AB1083" i="5"/>
  <c r="AB1084" i="5"/>
  <c r="AB1085" i="5"/>
  <c r="AB1086" i="5"/>
  <c r="AB1087" i="5"/>
  <c r="AB1088" i="5"/>
  <c r="AB1089" i="5"/>
  <c r="AB1090" i="5"/>
  <c r="AB1091" i="5"/>
  <c r="AB1092" i="5"/>
  <c r="AB1093" i="5"/>
  <c r="AB1094" i="5"/>
  <c r="AB1095" i="5"/>
  <c r="AB1096" i="5"/>
  <c r="AB1097" i="5"/>
  <c r="AB1098" i="5"/>
  <c r="AB1099" i="5"/>
  <c r="AB1100" i="5"/>
  <c r="AB1101" i="5"/>
  <c r="AB1102" i="5"/>
  <c r="AB1103" i="5"/>
  <c r="AB1104" i="5"/>
  <c r="AB1105" i="5"/>
  <c r="AB1106" i="5"/>
  <c r="AB1107" i="5"/>
  <c r="AB1108" i="5"/>
  <c r="AB1109" i="5"/>
  <c r="AB1110" i="5"/>
  <c r="AB1111" i="5"/>
  <c r="AB1112" i="5"/>
  <c r="AB1113" i="5"/>
  <c r="AB1114" i="5"/>
  <c r="AB1115" i="5"/>
  <c r="AB1116" i="5"/>
  <c r="AB1117" i="5"/>
  <c r="AB1118" i="5"/>
  <c r="AB1119" i="5"/>
  <c r="AB1120" i="5"/>
  <c r="AB1121" i="5"/>
  <c r="AB1122" i="5"/>
  <c r="AB1123" i="5"/>
  <c r="AB1124" i="5"/>
  <c r="AB1125" i="5"/>
  <c r="AB1126" i="5"/>
  <c r="AB1127" i="5"/>
  <c r="AB1128" i="5"/>
  <c r="AB1129" i="5"/>
  <c r="AB1130" i="5"/>
  <c r="AB1131" i="5"/>
  <c r="AB1132" i="5"/>
  <c r="AB1133" i="5"/>
  <c r="AB1134" i="5"/>
  <c r="AB1135" i="5"/>
  <c r="AB1136" i="5"/>
  <c r="AB1137" i="5"/>
  <c r="AB1138" i="5"/>
  <c r="AB1139" i="5"/>
  <c r="AB1140" i="5"/>
  <c r="AB1141" i="5"/>
  <c r="AB1142" i="5"/>
  <c r="AB1143" i="5"/>
  <c r="AB1144" i="5"/>
  <c r="AB1145" i="5"/>
  <c r="AB1146" i="5"/>
  <c r="AB1147" i="5"/>
  <c r="AB1148" i="5"/>
  <c r="AB1149" i="5"/>
  <c r="AB1150" i="5"/>
  <c r="AB1151" i="5"/>
  <c r="AB1152" i="5"/>
  <c r="AB1153" i="5"/>
  <c r="AB1154" i="5"/>
  <c r="AB1155" i="5"/>
  <c r="AB1156" i="5"/>
  <c r="AB1157" i="5"/>
  <c r="AB1158" i="5"/>
  <c r="AB1159" i="5"/>
  <c r="AB1160" i="5"/>
  <c r="AB1161" i="5"/>
  <c r="AB1162" i="5"/>
  <c r="AB1163" i="5"/>
  <c r="AB1164" i="5"/>
  <c r="AB1165" i="5"/>
  <c r="AB1166" i="5"/>
  <c r="AB1167" i="5"/>
  <c r="AB1168" i="5"/>
  <c r="AB1169" i="5"/>
  <c r="AB1170" i="5"/>
  <c r="AB1171" i="5"/>
  <c r="AB1172" i="5"/>
  <c r="AB1173" i="5"/>
  <c r="AB1174" i="5"/>
  <c r="AB1175" i="5"/>
  <c r="AB1176" i="5"/>
  <c r="AB1177" i="5"/>
  <c r="AB1178" i="5"/>
  <c r="AB1179" i="5"/>
  <c r="AB1180" i="5"/>
  <c r="AB1181" i="5"/>
  <c r="AB1182" i="5"/>
  <c r="AB1183" i="5"/>
  <c r="AB1184" i="5"/>
  <c r="AB1185" i="5"/>
  <c r="AB1186" i="5"/>
  <c r="AB1187" i="5"/>
  <c r="AB1188" i="5"/>
  <c r="AB1189" i="5"/>
  <c r="AB1190" i="5"/>
  <c r="AB1191" i="5"/>
  <c r="AB1192" i="5"/>
  <c r="AB1193" i="5"/>
  <c r="AB1194" i="5"/>
  <c r="AB1195" i="5"/>
  <c r="AB1196" i="5"/>
  <c r="AB1197" i="5"/>
  <c r="AB1198" i="5"/>
  <c r="AB1199" i="5"/>
  <c r="AB1200" i="5"/>
  <c r="AB1201" i="5"/>
  <c r="AB1202" i="5"/>
  <c r="AB1203" i="5"/>
  <c r="AB1204" i="5"/>
  <c r="AB1205" i="5"/>
  <c r="AB1206" i="5"/>
  <c r="AB1207" i="5"/>
  <c r="AB1208" i="5"/>
  <c r="AB1209" i="5"/>
  <c r="AB1210" i="5"/>
  <c r="AB1211" i="5"/>
  <c r="AB1212" i="5"/>
  <c r="AB1213" i="5"/>
  <c r="AB1214" i="5"/>
  <c r="AB1215" i="5"/>
  <c r="AB1216" i="5"/>
  <c r="AB1217" i="5"/>
  <c r="AB1218" i="5"/>
  <c r="AB1219" i="5"/>
  <c r="AB1220" i="5"/>
  <c r="AB1221" i="5"/>
  <c r="AB1222" i="5"/>
  <c r="AB1223" i="5"/>
  <c r="AB1224" i="5"/>
  <c r="AB1225" i="5"/>
  <c r="AB1226" i="5"/>
  <c r="AB1227" i="5"/>
  <c r="AB1228" i="5"/>
  <c r="AB1229" i="5"/>
  <c r="AB1230" i="5"/>
  <c r="AB1231" i="5"/>
  <c r="AB1232" i="5"/>
  <c r="AB1233" i="5"/>
  <c r="AB1234" i="5"/>
  <c r="AB1235" i="5"/>
  <c r="AB1236" i="5"/>
  <c r="AB1237" i="5"/>
  <c r="AB1238" i="5"/>
  <c r="AB1239" i="5"/>
  <c r="AB1240" i="5"/>
  <c r="AB1241" i="5"/>
  <c r="AB1242" i="5"/>
  <c r="AB1243" i="5"/>
  <c r="AB1244" i="5"/>
  <c r="AB1245" i="5"/>
  <c r="AB1246" i="5"/>
  <c r="AB1247" i="5"/>
  <c r="AB1248" i="5"/>
  <c r="AB1249" i="5"/>
  <c r="AB1250" i="5"/>
  <c r="AB1251" i="5"/>
  <c r="AB1252" i="5"/>
  <c r="AB1253" i="5"/>
  <c r="AB1254" i="5"/>
  <c r="AB1255" i="5"/>
  <c r="AB1256" i="5"/>
  <c r="AB1257" i="5"/>
  <c r="AB1258" i="5"/>
  <c r="AB1259" i="5"/>
  <c r="AB1260" i="5"/>
  <c r="AB1261" i="5"/>
  <c r="AB1262" i="5"/>
  <c r="AB1263" i="5"/>
  <c r="AB1264" i="5"/>
  <c r="AB1265" i="5"/>
  <c r="AB1266" i="5"/>
  <c r="AB1267" i="5"/>
  <c r="AB1268" i="5"/>
  <c r="AB1269" i="5"/>
  <c r="AB1270" i="5"/>
  <c r="AB1271" i="5"/>
  <c r="AB1272" i="5"/>
  <c r="AB1273" i="5"/>
  <c r="AB1274" i="5"/>
  <c r="AB1275" i="5"/>
  <c r="AB1276" i="5"/>
  <c r="AB1277" i="5"/>
  <c r="AB1278" i="5"/>
  <c r="AB1279" i="5"/>
  <c r="AB1280" i="5"/>
  <c r="AB1281" i="5"/>
  <c r="AB1282" i="5"/>
  <c r="AB1283" i="5"/>
  <c r="AB1284" i="5"/>
  <c r="AB1285" i="5"/>
  <c r="AB1286" i="5"/>
  <c r="AB1287" i="5"/>
  <c r="AB1288" i="5"/>
  <c r="AB1289" i="5"/>
  <c r="AB1290" i="5"/>
  <c r="AB1291" i="5"/>
  <c r="AB1292" i="5"/>
  <c r="AB1293" i="5"/>
  <c r="AB1294" i="5"/>
  <c r="AB1295" i="5"/>
  <c r="AB1296" i="5"/>
  <c r="AB1297" i="5"/>
  <c r="AB1298" i="5"/>
  <c r="AB1299" i="5"/>
  <c r="AB1300" i="5"/>
  <c r="AB1301" i="5"/>
  <c r="AB1302" i="5"/>
  <c r="AB1303" i="5"/>
  <c r="AB1304" i="5"/>
  <c r="AB1305" i="5"/>
  <c r="AB1306" i="5"/>
  <c r="AB1307" i="5"/>
  <c r="AB1308" i="5"/>
  <c r="AB1309" i="5"/>
  <c r="AB1310" i="5"/>
  <c r="AB1311" i="5"/>
  <c r="AB1312" i="5"/>
  <c r="AB1313" i="5"/>
  <c r="AB1314" i="5"/>
  <c r="AB1315" i="5"/>
  <c r="AB1316" i="5"/>
  <c r="AB1317" i="5"/>
  <c r="AB1318" i="5"/>
  <c r="AB1319" i="5"/>
  <c r="AB1320" i="5"/>
  <c r="AB1321" i="5"/>
  <c r="AB1322" i="5"/>
  <c r="AB1323" i="5"/>
  <c r="AB1324" i="5"/>
  <c r="AB1325" i="5"/>
  <c r="AB1326" i="5"/>
  <c r="AB1327" i="5"/>
  <c r="AB1328" i="5"/>
  <c r="AB1329" i="5"/>
  <c r="AB1330" i="5"/>
  <c r="AB1331" i="5"/>
  <c r="AB1332" i="5"/>
  <c r="AB1333" i="5"/>
  <c r="AB1334" i="5"/>
  <c r="AB1335" i="5"/>
  <c r="AB1336" i="5"/>
  <c r="AB1337" i="5"/>
  <c r="AB1338" i="5"/>
  <c r="AB1339" i="5"/>
  <c r="AB1340" i="5"/>
  <c r="AB1341" i="5"/>
  <c r="AB1342" i="5"/>
  <c r="AB1343" i="5"/>
  <c r="AB1344" i="5"/>
  <c r="AB1345" i="5"/>
  <c r="AB1346" i="5"/>
  <c r="AB1347" i="5"/>
  <c r="AB1348" i="5"/>
  <c r="AB1349" i="5"/>
  <c r="AB1350" i="5"/>
  <c r="AB1351" i="5"/>
  <c r="AB1352" i="5"/>
  <c r="AB1353" i="5"/>
  <c r="AB1354" i="5"/>
  <c r="AB1355" i="5"/>
  <c r="AB1356" i="5"/>
  <c r="AB1357" i="5"/>
  <c r="AB1358" i="5"/>
  <c r="AB1359" i="5"/>
  <c r="AB1360" i="5"/>
  <c r="AB1361" i="5"/>
  <c r="AB1362" i="5"/>
  <c r="AB1363" i="5"/>
  <c r="AB1364" i="5"/>
  <c r="AB1365" i="5"/>
  <c r="AB1366" i="5"/>
  <c r="AB1367" i="5"/>
  <c r="AB1368" i="5"/>
  <c r="AB1369" i="5"/>
  <c r="AB1370" i="5"/>
  <c r="AB1371" i="5"/>
  <c r="AB1372" i="5"/>
  <c r="AB1373" i="5"/>
  <c r="AB1374" i="5"/>
  <c r="AB1375" i="5"/>
  <c r="AB1376" i="5"/>
  <c r="AB1377" i="5"/>
  <c r="AB1378" i="5"/>
  <c r="AB1379" i="5"/>
  <c r="AB1380" i="5"/>
  <c r="AB1381" i="5"/>
  <c r="AB1382" i="5"/>
  <c r="AB1383" i="5"/>
  <c r="AB1384" i="5"/>
  <c r="AB1385" i="5"/>
  <c r="AB1386" i="5"/>
  <c r="AB1387" i="5"/>
  <c r="AB1388" i="5"/>
  <c r="AB1389" i="5"/>
  <c r="AB1390" i="5"/>
  <c r="AB1391" i="5"/>
  <c r="AB1392" i="5"/>
  <c r="AB1393" i="5"/>
  <c r="AB1394" i="5"/>
  <c r="AB1395" i="5"/>
  <c r="AB1396" i="5"/>
  <c r="AB1397" i="5"/>
  <c r="AB1398" i="5"/>
  <c r="AB1399" i="5"/>
  <c r="AB1400" i="5"/>
  <c r="AB1401" i="5"/>
  <c r="AB1402" i="5"/>
  <c r="AB1403" i="5"/>
  <c r="AB1404" i="5"/>
  <c r="AB1405" i="5"/>
  <c r="AB1406" i="5"/>
  <c r="AB1407" i="5"/>
  <c r="AB1408" i="5"/>
  <c r="AB1409" i="5"/>
  <c r="AB1410" i="5"/>
  <c r="AB1411" i="5"/>
  <c r="AB1412" i="5"/>
  <c r="AB1413" i="5"/>
  <c r="AB1414" i="5"/>
  <c r="AB1415" i="5"/>
  <c r="AB1416" i="5"/>
  <c r="AB1417" i="5"/>
  <c r="AB1418" i="5"/>
  <c r="AB1419" i="5"/>
  <c r="AB1420" i="5"/>
  <c r="AB1421" i="5"/>
  <c r="AB1422" i="5"/>
  <c r="AB1423" i="5"/>
  <c r="AB1424" i="5"/>
  <c r="AB1425" i="5"/>
  <c r="AB1426" i="5"/>
  <c r="AB1427" i="5"/>
  <c r="AB1428" i="5"/>
  <c r="AB1429" i="5"/>
  <c r="AB1430" i="5"/>
  <c r="AB1431" i="5"/>
  <c r="AB1432" i="5"/>
  <c r="AB1433" i="5"/>
  <c r="AB1434" i="5"/>
  <c r="AB1435" i="5"/>
  <c r="AB1436" i="5"/>
  <c r="AB1437" i="5"/>
  <c r="AB1438" i="5"/>
  <c r="AB1439" i="5"/>
  <c r="AB1440" i="5"/>
  <c r="AB1441" i="5"/>
  <c r="AB1442" i="5"/>
  <c r="AB1443" i="5"/>
  <c r="AB1444" i="5"/>
  <c r="AB1445" i="5"/>
  <c r="AB1446" i="5"/>
  <c r="AB1447" i="5"/>
  <c r="AB1448" i="5"/>
  <c r="AB1449" i="5"/>
  <c r="AB1450" i="5"/>
  <c r="AB1451" i="5"/>
  <c r="AB1452" i="5"/>
  <c r="AB1453" i="5"/>
  <c r="AB1454" i="5"/>
  <c r="AB1455" i="5"/>
  <c r="AB1456" i="5"/>
  <c r="AB1457" i="5"/>
  <c r="AB1458" i="5"/>
  <c r="AB1459" i="5"/>
  <c r="AB1460" i="5"/>
  <c r="AB1461" i="5"/>
  <c r="AB1462" i="5"/>
  <c r="AB1463" i="5"/>
  <c r="AB1464" i="5"/>
  <c r="AB1465" i="5"/>
  <c r="AB1466" i="5"/>
  <c r="AB1467" i="5"/>
  <c r="AB1468" i="5"/>
  <c r="AB1469" i="5"/>
  <c r="AB1470" i="5"/>
  <c r="AB1471" i="5"/>
  <c r="AB1472" i="5"/>
  <c r="AB1473" i="5"/>
  <c r="AB1474" i="5"/>
  <c r="AB1475" i="5"/>
  <c r="AB1476" i="5"/>
  <c r="AB1477" i="5"/>
  <c r="AB1478" i="5"/>
  <c r="AB1479" i="5"/>
  <c r="AB1480" i="5"/>
  <c r="AB1481" i="5"/>
  <c r="AB1482" i="5"/>
  <c r="AB1483" i="5"/>
  <c r="AB1484" i="5"/>
  <c r="AB1485" i="5"/>
  <c r="AB1486" i="5"/>
  <c r="AB1487" i="5"/>
  <c r="AB1488" i="5"/>
  <c r="AB1489" i="5"/>
  <c r="AB1490" i="5"/>
  <c r="AB1491" i="5"/>
  <c r="AB1492" i="5"/>
  <c r="AB1493" i="5"/>
  <c r="AB1494" i="5"/>
  <c r="AB1495" i="5"/>
  <c r="AB1496" i="5"/>
  <c r="AB1497" i="5"/>
  <c r="AB1498" i="5"/>
  <c r="AB1499" i="5"/>
  <c r="AB1500" i="5"/>
  <c r="AB1501" i="5"/>
  <c r="AB1502" i="5"/>
  <c r="AB1503" i="5"/>
  <c r="AB1504" i="5"/>
  <c r="AB1505" i="5"/>
  <c r="AB1506" i="5"/>
  <c r="AB1507" i="5"/>
  <c r="AB1508" i="5"/>
  <c r="AB1509" i="5"/>
  <c r="AB1510" i="5"/>
  <c r="AB1511" i="5"/>
  <c r="AB1512" i="5"/>
  <c r="AB1513" i="5"/>
  <c r="AB1514" i="5"/>
  <c r="AB1515" i="5"/>
  <c r="AB1516" i="5"/>
  <c r="AB1517" i="5"/>
  <c r="AB1518" i="5"/>
  <c r="AB1519" i="5"/>
  <c r="AB1520" i="5"/>
  <c r="AB1521" i="5"/>
  <c r="AB1522" i="5"/>
  <c r="AB1523" i="5"/>
  <c r="AB1524" i="5"/>
  <c r="AB1525" i="5"/>
  <c r="AB1526" i="5"/>
  <c r="AB1527" i="5"/>
  <c r="AB1528" i="5"/>
  <c r="AB1529" i="5"/>
  <c r="AB1530" i="5"/>
  <c r="AB1531" i="5"/>
  <c r="AB1532" i="5"/>
  <c r="AB1533" i="5"/>
  <c r="AB1534" i="5"/>
  <c r="AB1535" i="5"/>
  <c r="AB1536" i="5"/>
  <c r="AB1537" i="5"/>
  <c r="AB1538" i="5"/>
  <c r="AB1539" i="5"/>
  <c r="AB1540" i="5"/>
  <c r="AB1541" i="5"/>
  <c r="AB1542" i="5"/>
  <c r="AB1543" i="5"/>
  <c r="AB1544" i="5"/>
  <c r="AB1545" i="5"/>
  <c r="AB1546" i="5"/>
  <c r="AB1547" i="5"/>
  <c r="AB1548" i="5"/>
  <c r="AB1549" i="5"/>
  <c r="AB1550" i="5"/>
  <c r="AB1551" i="5"/>
  <c r="AB1552" i="5"/>
  <c r="AB1553" i="5"/>
  <c r="AB1554" i="5"/>
  <c r="AB1555" i="5"/>
  <c r="AB1556" i="5"/>
  <c r="AB1557" i="5"/>
  <c r="AB1558" i="5"/>
  <c r="AB1559" i="5"/>
  <c r="AB1560" i="5"/>
  <c r="AB1561" i="5"/>
  <c r="AB1562" i="5"/>
  <c r="AB1563" i="5"/>
  <c r="AB1564" i="5"/>
  <c r="AB1565" i="5"/>
  <c r="AB1566" i="5"/>
  <c r="AB1567" i="5"/>
  <c r="AB1568" i="5"/>
  <c r="AB1569" i="5"/>
  <c r="AB1570" i="5"/>
  <c r="AB1571" i="5"/>
  <c r="AB1572" i="5"/>
  <c r="AB1573" i="5"/>
  <c r="AB1574" i="5"/>
  <c r="AB1575" i="5"/>
  <c r="AB1576" i="5"/>
  <c r="AB1577" i="5"/>
  <c r="AB1578" i="5"/>
  <c r="AB1579" i="5"/>
  <c r="AB1580" i="5"/>
  <c r="AB1581" i="5"/>
  <c r="AB1582" i="5"/>
  <c r="AB1583" i="5"/>
  <c r="AB1584" i="5"/>
  <c r="AB1585" i="5"/>
  <c r="AB1586" i="5"/>
  <c r="AB1587" i="5"/>
  <c r="AB1588" i="5"/>
  <c r="AB1589" i="5"/>
  <c r="AB1590" i="5"/>
  <c r="AB1591" i="5"/>
  <c r="AB1592" i="5"/>
  <c r="AB1593" i="5"/>
  <c r="AB1594" i="5"/>
  <c r="AB1595" i="5"/>
  <c r="AB1596" i="5"/>
  <c r="AB1597" i="5"/>
  <c r="AB1598" i="5"/>
  <c r="AB1599" i="5"/>
  <c r="AB1600" i="5"/>
  <c r="AB1601" i="5"/>
  <c r="AB1602" i="5"/>
  <c r="AB1603" i="5"/>
  <c r="AB1604" i="5"/>
  <c r="AB1605" i="5"/>
  <c r="AB1606" i="5"/>
  <c r="AB1607" i="5"/>
  <c r="AB1608" i="5"/>
  <c r="AB1609" i="5"/>
  <c r="AB1610" i="5"/>
  <c r="AB1611" i="5"/>
  <c r="AB1612" i="5"/>
  <c r="AB1613" i="5"/>
  <c r="AB1614" i="5"/>
  <c r="AB1615" i="5"/>
  <c r="AB1616" i="5"/>
  <c r="AB1617" i="5"/>
  <c r="AB1618" i="5"/>
  <c r="AB1619" i="5"/>
  <c r="AB1620" i="5"/>
  <c r="AB1621" i="5"/>
  <c r="AB1622" i="5"/>
  <c r="AB1623" i="5"/>
  <c r="AB1624" i="5"/>
  <c r="AB1625" i="5"/>
  <c r="AB1626" i="5"/>
  <c r="AB1627" i="5"/>
  <c r="AB1628" i="5"/>
  <c r="AB1629" i="5"/>
  <c r="AB1630" i="5"/>
  <c r="AB1631" i="5"/>
  <c r="AB1632" i="5"/>
  <c r="AB1633" i="5"/>
  <c r="AB1634" i="5"/>
  <c r="AB1635" i="5"/>
  <c r="AB1636" i="5"/>
  <c r="AB1637" i="5"/>
  <c r="AB1638" i="5"/>
  <c r="AB1639" i="5"/>
  <c r="AB1640" i="5"/>
  <c r="AB1641" i="5"/>
  <c r="AB1642" i="5"/>
  <c r="AB1643" i="5"/>
  <c r="AB1644" i="5"/>
  <c r="AB1645" i="5"/>
  <c r="AB1646" i="5"/>
  <c r="AB1647" i="5"/>
  <c r="AB1648" i="5"/>
  <c r="AB1649" i="5"/>
  <c r="AB1650" i="5"/>
  <c r="AB1651" i="5"/>
  <c r="AB1652" i="5"/>
  <c r="AB1653" i="5"/>
  <c r="AB1654" i="5"/>
  <c r="AB1655" i="5"/>
  <c r="AB1656" i="5"/>
  <c r="AB1657" i="5"/>
  <c r="AB1658" i="5"/>
  <c r="AB1659" i="5"/>
  <c r="AB1660" i="5"/>
  <c r="AB1661" i="5"/>
  <c r="AB1662" i="5"/>
  <c r="AB1663" i="5"/>
  <c r="AB1664" i="5"/>
  <c r="AB1665" i="5"/>
  <c r="AB1666" i="5"/>
  <c r="AB1667" i="5"/>
  <c r="AB1668" i="5"/>
  <c r="AB1669" i="5"/>
  <c r="AB1670" i="5"/>
  <c r="AB1671" i="5"/>
  <c r="AB1672" i="5"/>
  <c r="AB1673" i="5"/>
  <c r="AB1674" i="5"/>
  <c r="AB1675" i="5"/>
  <c r="AB1676" i="5"/>
  <c r="AB1677" i="5"/>
  <c r="AB1678" i="5"/>
  <c r="AB1679" i="5"/>
  <c r="AB1680" i="5"/>
  <c r="AB1681" i="5"/>
  <c r="AB1682" i="5"/>
  <c r="AB1683" i="5"/>
  <c r="AB1684" i="5"/>
  <c r="AB1685" i="5"/>
  <c r="AB1686" i="5"/>
  <c r="AB1687" i="5"/>
  <c r="AB1688" i="5"/>
  <c r="AB1689" i="5"/>
  <c r="AB1690" i="5"/>
  <c r="AB1691" i="5"/>
  <c r="AB1692" i="5"/>
  <c r="AB1693" i="5"/>
  <c r="AB1694" i="5"/>
  <c r="AB1695" i="5"/>
  <c r="AB1696" i="5"/>
  <c r="AB1697" i="5"/>
  <c r="AB1698" i="5"/>
  <c r="AB1699" i="5"/>
  <c r="AB1700" i="5"/>
  <c r="AB1701" i="5"/>
  <c r="AB1702" i="5"/>
  <c r="AB1703" i="5"/>
  <c r="AB1704" i="5"/>
  <c r="AB1705" i="5"/>
  <c r="AB1706" i="5"/>
  <c r="AB1707" i="5"/>
  <c r="AB1708" i="5"/>
  <c r="AB1709" i="5"/>
  <c r="AB1710" i="5"/>
  <c r="AB1711" i="5"/>
  <c r="AB1712" i="5"/>
  <c r="AB1713" i="5"/>
  <c r="AB1714" i="5"/>
  <c r="AB1715" i="5"/>
  <c r="AB1716" i="5"/>
  <c r="AB1717" i="5"/>
  <c r="AB1718" i="5"/>
  <c r="AB1719" i="5"/>
  <c r="AB1720" i="5"/>
  <c r="AB1721" i="5"/>
  <c r="AB1722" i="5"/>
  <c r="AB1723" i="5"/>
  <c r="AB1724" i="5"/>
  <c r="AB1725" i="5"/>
  <c r="AB1726" i="5"/>
  <c r="AB1727" i="5"/>
  <c r="AB1728" i="5"/>
  <c r="AB1729" i="5"/>
  <c r="AB1730" i="5"/>
  <c r="AB1731" i="5"/>
  <c r="AB1732" i="5"/>
  <c r="AB1733" i="5"/>
  <c r="AB1734" i="5"/>
  <c r="AB1735" i="5"/>
  <c r="AB1736" i="5"/>
  <c r="AB1737" i="5"/>
  <c r="AB1738" i="5"/>
  <c r="AB1739" i="5"/>
  <c r="AB1740" i="5"/>
  <c r="AB1741" i="5"/>
  <c r="AB1742" i="5"/>
  <c r="AB1743" i="5"/>
  <c r="AB1744" i="5"/>
  <c r="AB1745" i="5"/>
  <c r="AB1746" i="5"/>
  <c r="AB1747" i="5"/>
  <c r="AB1748" i="5"/>
  <c r="AB1749" i="5"/>
  <c r="AB1750" i="5"/>
  <c r="AB1751" i="5"/>
  <c r="AB1752" i="5"/>
  <c r="AB1753" i="5"/>
  <c r="AB1754" i="5"/>
  <c r="AB1755" i="5"/>
  <c r="AB1756" i="5"/>
  <c r="AB1757" i="5"/>
  <c r="AB1758" i="5"/>
  <c r="AB1759" i="5"/>
  <c r="AB1760" i="5"/>
  <c r="AB1761" i="5"/>
  <c r="AB1762" i="5"/>
  <c r="AB1763" i="5"/>
  <c r="AB1764" i="5"/>
  <c r="AB1765" i="5"/>
  <c r="AB1766" i="5"/>
  <c r="AB1767" i="5"/>
  <c r="AB1768" i="5"/>
  <c r="AB1769" i="5"/>
  <c r="AB1770" i="5"/>
  <c r="AB1771" i="5"/>
  <c r="AB1772" i="5"/>
  <c r="AB1773" i="5"/>
  <c r="AB1774" i="5"/>
  <c r="AB1775" i="5"/>
  <c r="AB1776" i="5"/>
  <c r="AB1777" i="5"/>
  <c r="AB1778" i="5"/>
  <c r="AB1779" i="5"/>
  <c r="AB1780" i="5"/>
  <c r="AB1781" i="5"/>
  <c r="AB1782" i="5"/>
  <c r="AB1783" i="5"/>
  <c r="AB1784" i="5"/>
  <c r="AB1785" i="5"/>
  <c r="AB1786" i="5"/>
  <c r="AB1787" i="5"/>
  <c r="AB1788" i="5"/>
  <c r="AB1789" i="5"/>
  <c r="AB1790" i="5"/>
  <c r="AB1791" i="5"/>
  <c r="AB1792" i="5"/>
  <c r="AB1793" i="5"/>
  <c r="AB1794" i="5"/>
  <c r="AB1795" i="5"/>
  <c r="AB1796" i="5"/>
  <c r="AB1797" i="5"/>
  <c r="AB1798" i="5"/>
  <c r="AB1799" i="5"/>
  <c r="AB1800" i="5"/>
  <c r="AB1801" i="5"/>
  <c r="AB1802" i="5"/>
  <c r="AB1803" i="5"/>
  <c r="AB1804" i="5"/>
  <c r="AB1805" i="5"/>
  <c r="AB1806" i="5"/>
  <c r="AB1807" i="5"/>
  <c r="AB1808" i="5"/>
  <c r="AB1809" i="5"/>
  <c r="AB1810" i="5"/>
  <c r="AB1811" i="5"/>
  <c r="AB1812" i="5"/>
  <c r="AB1813" i="5"/>
  <c r="AB1814" i="5"/>
  <c r="AB1815" i="5"/>
  <c r="AB1816" i="5"/>
  <c r="AB1817" i="5"/>
  <c r="AB1818" i="5"/>
  <c r="AB1819" i="5"/>
  <c r="AB1820" i="5"/>
  <c r="AB1821" i="5"/>
  <c r="AB1822" i="5"/>
  <c r="AB1823" i="5"/>
  <c r="AB1824" i="5"/>
  <c r="AB1825" i="5"/>
  <c r="AB1826" i="5"/>
  <c r="AB1827" i="5"/>
  <c r="AB1828" i="5"/>
  <c r="AB1829" i="5"/>
  <c r="AB1830" i="5"/>
  <c r="AB1831" i="5"/>
  <c r="AB1832" i="5"/>
  <c r="AB1833" i="5"/>
  <c r="AB1834" i="5"/>
  <c r="AB1835" i="5"/>
  <c r="AB1836" i="5"/>
  <c r="AB1837" i="5"/>
  <c r="AB1838" i="5"/>
  <c r="AB1839" i="5"/>
  <c r="AB1840" i="5"/>
  <c r="AB1841" i="5"/>
  <c r="AB1842" i="5"/>
  <c r="AB1843" i="5"/>
  <c r="AB1844" i="5"/>
  <c r="AB1845" i="5"/>
  <c r="AB1846" i="5"/>
  <c r="AB1847" i="5"/>
  <c r="AB1848" i="5"/>
  <c r="AB1849" i="5"/>
  <c r="AB1850" i="5"/>
  <c r="AB1851" i="5"/>
  <c r="AB1852" i="5"/>
  <c r="AB1853" i="5"/>
  <c r="AB1854" i="5"/>
  <c r="AB1855" i="5"/>
  <c r="AB1856" i="5"/>
  <c r="AB1857" i="5"/>
  <c r="AB1858" i="5"/>
  <c r="AB1859" i="5"/>
  <c r="AB1860" i="5"/>
  <c r="AB1861" i="5"/>
  <c r="AB1862" i="5"/>
  <c r="AB1863" i="5"/>
  <c r="AB1864" i="5"/>
  <c r="AB1865" i="5"/>
  <c r="AB1866" i="5"/>
  <c r="AB1867" i="5"/>
  <c r="AB1868" i="5"/>
  <c r="AB1869" i="5"/>
  <c r="AB1870" i="5"/>
  <c r="AB1871" i="5"/>
  <c r="AB1872" i="5"/>
  <c r="AB1873" i="5"/>
  <c r="AB1874" i="5"/>
  <c r="AB1875" i="5"/>
  <c r="AB1876" i="5"/>
  <c r="AB1877" i="5"/>
  <c r="AB1878" i="5"/>
  <c r="AB1879" i="5"/>
  <c r="AB1880" i="5"/>
  <c r="AB1881" i="5"/>
  <c r="AB1882" i="5"/>
  <c r="AB1883" i="5"/>
  <c r="AB1884" i="5"/>
  <c r="AB1885" i="5"/>
  <c r="AB1886" i="5"/>
  <c r="AB1887" i="5"/>
  <c r="AB1888" i="5"/>
  <c r="AB1889" i="5"/>
  <c r="AB1890" i="5"/>
  <c r="AB1891" i="5"/>
  <c r="AB1892" i="5"/>
  <c r="AB1893" i="5"/>
  <c r="AB1894" i="5"/>
  <c r="AB1895" i="5"/>
  <c r="AB1896" i="5"/>
  <c r="AB1897" i="5"/>
  <c r="AB1898" i="5"/>
  <c r="AB1899" i="5"/>
  <c r="AB1900" i="5"/>
  <c r="AB1901" i="5"/>
  <c r="AB1902" i="5"/>
  <c r="AB1903" i="5"/>
  <c r="AB1904" i="5"/>
  <c r="AB1905" i="5"/>
  <c r="AB1906" i="5"/>
  <c r="AB1907" i="5"/>
  <c r="AB1908" i="5"/>
  <c r="AB1909" i="5"/>
  <c r="AB1910" i="5"/>
  <c r="AB1911" i="5"/>
  <c r="AB1912" i="5"/>
  <c r="AB1913" i="5"/>
  <c r="AB1914" i="5"/>
  <c r="AB1915" i="5"/>
  <c r="AB1916" i="5"/>
  <c r="AB1917" i="5"/>
  <c r="AB1918" i="5"/>
  <c r="AB1919" i="5"/>
  <c r="AB1920" i="5"/>
  <c r="AB1921" i="5"/>
  <c r="AB1922" i="5"/>
  <c r="AB1923" i="5"/>
  <c r="AB1924" i="5"/>
  <c r="AB1925" i="5"/>
  <c r="AB1926" i="5"/>
  <c r="AB1927" i="5"/>
  <c r="AB1928" i="5"/>
  <c r="AB1929" i="5"/>
  <c r="AB1930" i="5"/>
  <c r="AB1931" i="5"/>
  <c r="AB1932" i="5"/>
  <c r="AB1933" i="5"/>
  <c r="AB1934" i="5"/>
  <c r="AB1935" i="5"/>
  <c r="AB1936" i="5"/>
  <c r="AB1937" i="5"/>
  <c r="AB1938" i="5"/>
  <c r="AB1939" i="5"/>
  <c r="AB1940" i="5"/>
  <c r="AB1941" i="5"/>
  <c r="AB1942" i="5"/>
  <c r="AB1943" i="5"/>
  <c r="AB1944" i="5"/>
  <c r="AB1945" i="5"/>
  <c r="AB1946" i="5"/>
  <c r="AB1947" i="5"/>
  <c r="AB1948" i="5"/>
  <c r="AB1949" i="5"/>
  <c r="AB1950" i="5"/>
  <c r="AB1951" i="5"/>
  <c r="AB1952" i="5"/>
  <c r="AB1953" i="5"/>
  <c r="AB1954" i="5"/>
  <c r="AB1955" i="5"/>
  <c r="AB1956" i="5"/>
  <c r="AB1957" i="5"/>
  <c r="AB1958" i="5"/>
  <c r="AB1959" i="5"/>
  <c r="AB1960" i="5"/>
  <c r="AB1961" i="5"/>
  <c r="AB1962" i="5"/>
  <c r="AB1963" i="5"/>
  <c r="AB1964" i="5"/>
  <c r="AB1965" i="5"/>
  <c r="AB1966" i="5"/>
  <c r="AB1967" i="5"/>
  <c r="AB1968" i="5"/>
  <c r="AB1969" i="5"/>
  <c r="AB1970" i="5"/>
  <c r="AB1971" i="5"/>
  <c r="AB1972" i="5"/>
  <c r="AB1973" i="5"/>
  <c r="AB1974" i="5"/>
  <c r="AB1975" i="5"/>
  <c r="AB1976" i="5"/>
  <c r="AB1977" i="5"/>
  <c r="AB1978" i="5"/>
  <c r="AB1979" i="5"/>
  <c r="AB1980" i="5"/>
  <c r="AB1981" i="5"/>
  <c r="AB1982" i="5"/>
  <c r="AB1983" i="5"/>
  <c r="AB1984" i="5"/>
  <c r="AB1985" i="5"/>
  <c r="AB1986" i="5"/>
  <c r="AB1987" i="5"/>
  <c r="AB1988" i="5"/>
  <c r="AB1989" i="5"/>
  <c r="AB1990" i="5"/>
  <c r="AB1991" i="5"/>
  <c r="AB1992" i="5"/>
  <c r="AB1993" i="5"/>
  <c r="AB1994" i="5"/>
  <c r="AB1995" i="5"/>
  <c r="AB1996" i="5"/>
  <c r="AB1997" i="5"/>
  <c r="AB1998" i="5"/>
  <c r="AB1999" i="5"/>
  <c r="AB2000" i="5"/>
  <c r="AB2001" i="5"/>
  <c r="AB2002" i="5"/>
  <c r="AB2003" i="5"/>
  <c r="AB2004" i="5"/>
  <c r="AB2005" i="5"/>
  <c r="AB2006" i="5"/>
  <c r="AB2007" i="5"/>
  <c r="AB2008" i="5"/>
  <c r="AB2009" i="5"/>
  <c r="AB2010" i="5"/>
  <c r="AB2011" i="5"/>
  <c r="AB2012" i="5"/>
  <c r="AB2013" i="5"/>
  <c r="AB2014" i="5"/>
  <c r="AB2015" i="5"/>
  <c r="AB2016" i="5"/>
  <c r="AB2017" i="5"/>
  <c r="AB2018" i="5"/>
  <c r="AB2019" i="5"/>
  <c r="AB2020" i="5"/>
  <c r="AB2021" i="5"/>
  <c r="AB2022" i="5"/>
  <c r="AB2023" i="5"/>
  <c r="AB2024" i="5"/>
  <c r="AB2025" i="5"/>
  <c r="AB2026" i="5"/>
  <c r="AB2027" i="5"/>
  <c r="AB2028" i="5"/>
  <c r="AB2029" i="5"/>
  <c r="AB2030" i="5"/>
  <c r="AB2031" i="5"/>
  <c r="AB2032" i="5"/>
  <c r="AB2033" i="5"/>
  <c r="AB2034" i="5"/>
  <c r="AB2035" i="5"/>
  <c r="AB2036" i="5"/>
  <c r="AB2037" i="5"/>
  <c r="AB2038" i="5"/>
  <c r="AB2039" i="5"/>
  <c r="AB2040" i="5"/>
  <c r="AB2041" i="5"/>
  <c r="AB2042" i="5"/>
  <c r="AB2043" i="5"/>
  <c r="AB2044" i="5"/>
  <c r="AB2045" i="5"/>
  <c r="AB2046" i="5"/>
  <c r="AB2047" i="5"/>
  <c r="AB2048" i="5"/>
  <c r="AB2049" i="5"/>
  <c r="AB2050" i="5"/>
  <c r="AB2051" i="5"/>
  <c r="AB2052" i="5"/>
  <c r="AB2053" i="5"/>
  <c r="AB2054" i="5"/>
  <c r="AB2055" i="5"/>
  <c r="AB2056" i="5"/>
  <c r="AB2057" i="5"/>
  <c r="AB2058" i="5"/>
  <c r="AB2059" i="5"/>
  <c r="AB2060" i="5"/>
  <c r="AB2061" i="5"/>
  <c r="AB2062" i="5"/>
  <c r="AB2063" i="5"/>
  <c r="AB2064" i="5"/>
  <c r="AB2065" i="5"/>
  <c r="AB2066" i="5"/>
  <c r="AB2067" i="5"/>
  <c r="AB2068" i="5"/>
  <c r="AB2069" i="5"/>
  <c r="AB2070" i="5"/>
  <c r="AB2071" i="5"/>
  <c r="AB2072" i="5"/>
  <c r="AB2073" i="5"/>
  <c r="AB2074" i="5"/>
  <c r="AB2075" i="5"/>
  <c r="AB2076" i="5"/>
  <c r="AB2077" i="5"/>
  <c r="AB2078" i="5"/>
  <c r="AB2079" i="5"/>
  <c r="AB2080" i="5"/>
  <c r="AB2081" i="5"/>
  <c r="AB2082" i="5"/>
  <c r="AB2083" i="5"/>
  <c r="AB2084" i="5"/>
  <c r="AB2085" i="5"/>
  <c r="AB2086" i="5"/>
  <c r="AB2087" i="5"/>
  <c r="AB2088" i="5"/>
  <c r="AB2089" i="5"/>
  <c r="AB2090" i="5"/>
  <c r="AB2091" i="5"/>
  <c r="AB2092" i="5"/>
  <c r="AB2093" i="5"/>
  <c r="AB2094" i="5"/>
  <c r="AB2095" i="5"/>
  <c r="AB2096" i="5"/>
  <c r="AB2097" i="5"/>
  <c r="AB2098" i="5"/>
  <c r="AB2099" i="5"/>
  <c r="AB2100" i="5"/>
  <c r="AB2101" i="5"/>
  <c r="AB2102" i="5"/>
  <c r="AB2103" i="5"/>
  <c r="AB2104" i="5"/>
  <c r="AB2105" i="5"/>
  <c r="AB2106" i="5"/>
  <c r="AB2107" i="5"/>
  <c r="AB2108" i="5"/>
  <c r="AB2109" i="5"/>
  <c r="AB2110" i="5"/>
  <c r="AB2111" i="5"/>
  <c r="AB2112" i="5"/>
  <c r="AB2113" i="5"/>
  <c r="AB2114" i="5"/>
  <c r="AB2115" i="5"/>
  <c r="AB2116" i="5"/>
  <c r="AB2117" i="5"/>
  <c r="AB2118" i="5"/>
  <c r="AB2119" i="5"/>
  <c r="AB2120" i="5"/>
  <c r="AB2121" i="5"/>
  <c r="AB2122" i="5"/>
  <c r="AB2123" i="5"/>
  <c r="AB2124" i="5"/>
  <c r="AB2125" i="5"/>
  <c r="AB2126" i="5"/>
  <c r="AB2127" i="5"/>
  <c r="AB2128" i="5"/>
  <c r="AB2129" i="5"/>
  <c r="AB2130" i="5"/>
  <c r="AB2131" i="5"/>
  <c r="AB2132" i="5"/>
  <c r="AB2133" i="5"/>
  <c r="AB2134" i="5"/>
  <c r="AB2135" i="5"/>
  <c r="AB2136" i="5"/>
  <c r="AB2137" i="5"/>
  <c r="AB2138" i="5"/>
  <c r="AB2139" i="5"/>
  <c r="AB2140" i="5"/>
  <c r="AB2141" i="5"/>
  <c r="AB2142" i="5"/>
  <c r="AB2143" i="5"/>
  <c r="AB2144" i="5"/>
  <c r="AB2145" i="5"/>
  <c r="AB2146" i="5"/>
  <c r="AB2147" i="5"/>
  <c r="AB2148" i="5"/>
  <c r="AB2149" i="5"/>
  <c r="AB2150" i="5"/>
  <c r="AB2151" i="5"/>
  <c r="AB2152" i="5"/>
  <c r="AB2153" i="5"/>
  <c r="AB2154" i="5"/>
  <c r="AB2155" i="5"/>
  <c r="AB2156" i="5"/>
  <c r="AB2157" i="5"/>
  <c r="AB2158" i="5"/>
  <c r="AB2159" i="5"/>
  <c r="AB2160" i="5"/>
  <c r="AB2161" i="5"/>
  <c r="AB2162" i="5"/>
  <c r="AB2163" i="5"/>
  <c r="AB2164" i="5"/>
  <c r="AB2165" i="5"/>
  <c r="AB2166" i="5"/>
  <c r="AB2167" i="5"/>
  <c r="AB2168" i="5"/>
  <c r="AB2169" i="5"/>
  <c r="AB2170" i="5"/>
  <c r="AB2171" i="5"/>
  <c r="AB2172" i="5"/>
  <c r="AB2173" i="5"/>
  <c r="AB2174" i="5"/>
  <c r="AB2175" i="5"/>
  <c r="AB2176" i="5"/>
  <c r="AB2177" i="5"/>
  <c r="AB2178" i="5"/>
  <c r="AB2179" i="5"/>
  <c r="AB2180" i="5"/>
  <c r="AB2181" i="5"/>
  <c r="AB2182" i="5"/>
  <c r="AB2183" i="5"/>
  <c r="AB2184" i="5"/>
  <c r="AB2185" i="5"/>
  <c r="AB2186" i="5"/>
  <c r="AB2187" i="5"/>
  <c r="AB2188" i="5"/>
  <c r="AB2189" i="5"/>
  <c r="AB2190" i="5"/>
  <c r="AB2191" i="5"/>
  <c r="AB2192" i="5"/>
  <c r="AB2193" i="5"/>
  <c r="AB2194" i="5"/>
  <c r="AB2195" i="5"/>
  <c r="AB2196" i="5"/>
  <c r="AB2197" i="5"/>
  <c r="AB2198" i="5"/>
  <c r="AB2199" i="5"/>
  <c r="AB2200" i="5"/>
  <c r="AB2201" i="5"/>
  <c r="AB2202" i="5"/>
  <c r="AB2203" i="5"/>
  <c r="AB2204" i="5"/>
  <c r="AB2205" i="5"/>
  <c r="AB2206" i="5"/>
  <c r="AB2207" i="5"/>
  <c r="AB2208" i="5"/>
  <c r="AB2209" i="5"/>
  <c r="AB2210" i="5"/>
  <c r="AB2211" i="5"/>
  <c r="AB2212" i="5"/>
  <c r="AB2213" i="5"/>
  <c r="AB2214" i="5"/>
  <c r="AB2215" i="5"/>
  <c r="AB2216" i="5"/>
  <c r="AB2217" i="5"/>
  <c r="AB2218" i="5"/>
  <c r="AB2219" i="5"/>
  <c r="AB2220" i="5"/>
  <c r="AB2221" i="5"/>
  <c r="AB2222" i="5"/>
  <c r="AB2223" i="5"/>
  <c r="AB2224" i="5"/>
  <c r="AB2225" i="5"/>
  <c r="AB2226" i="5"/>
  <c r="AB2227" i="5"/>
  <c r="AB2228" i="5"/>
  <c r="AB2229" i="5"/>
  <c r="AB2230" i="5"/>
  <c r="AB2231" i="5"/>
  <c r="AB2232" i="5"/>
  <c r="AB2233" i="5"/>
  <c r="AB2234" i="5"/>
  <c r="AB2235" i="5"/>
  <c r="AB2236" i="5"/>
  <c r="AB2237" i="5"/>
  <c r="AB2238" i="5"/>
  <c r="AB2239" i="5"/>
  <c r="AB2240" i="5"/>
  <c r="AB2241" i="5"/>
  <c r="AB2242" i="5"/>
  <c r="AB2243" i="5"/>
  <c r="AB2244" i="5"/>
  <c r="AB2245" i="5"/>
  <c r="AB2246" i="5"/>
  <c r="AB2247" i="5"/>
  <c r="AB2248" i="5"/>
  <c r="AB2249" i="5"/>
  <c r="AB2250" i="5"/>
  <c r="AB2251" i="5"/>
  <c r="AB2252" i="5"/>
  <c r="AB2253" i="5"/>
  <c r="AB2254" i="5"/>
  <c r="AB2255" i="5"/>
  <c r="AB2256" i="5"/>
  <c r="AB2257" i="5"/>
  <c r="AB2258" i="5"/>
  <c r="AB2259" i="5"/>
  <c r="AB2260" i="5"/>
  <c r="AB2261" i="5"/>
  <c r="AB2262" i="5"/>
  <c r="AB2263" i="5"/>
  <c r="AB2264" i="5"/>
  <c r="AB2265" i="5"/>
  <c r="AB2266" i="5"/>
  <c r="AB2267" i="5"/>
  <c r="AB2268" i="5"/>
  <c r="AB2269" i="5"/>
  <c r="AB2270" i="5"/>
  <c r="AB2271" i="5"/>
  <c r="AB2272" i="5"/>
  <c r="AB2273" i="5"/>
  <c r="AB2274" i="5"/>
  <c r="AB2275" i="5"/>
  <c r="AB2276" i="5"/>
  <c r="AB2277" i="5"/>
  <c r="AB2278" i="5"/>
  <c r="AB2279" i="5"/>
  <c r="AB2280" i="5"/>
  <c r="AB2281" i="5"/>
  <c r="AB2282" i="5"/>
  <c r="AB2283" i="5"/>
  <c r="AB2284" i="5"/>
  <c r="AB2285" i="5"/>
  <c r="AB2286" i="5"/>
  <c r="AB2287" i="5"/>
  <c r="AB2288" i="5"/>
  <c r="AB2289" i="5"/>
  <c r="AB2290" i="5"/>
  <c r="AB2291" i="5"/>
  <c r="AB2292" i="5"/>
  <c r="AB2293" i="5"/>
  <c r="AB2294" i="5"/>
  <c r="AB2295" i="5"/>
  <c r="AB2296" i="5"/>
  <c r="AB2297" i="5"/>
  <c r="AB2298" i="5"/>
  <c r="AB2299" i="5"/>
  <c r="AB2300" i="5"/>
  <c r="AB2301" i="5"/>
  <c r="AB2302" i="5"/>
  <c r="AB2303" i="5"/>
  <c r="AB2304" i="5"/>
  <c r="AB2305" i="5"/>
  <c r="AB2306" i="5"/>
  <c r="AB2307" i="5"/>
  <c r="AB2308" i="5"/>
  <c r="AB2309" i="5"/>
  <c r="AB2310" i="5"/>
  <c r="AB2311" i="5"/>
  <c r="AB2312" i="5"/>
  <c r="AB2313" i="5"/>
  <c r="AB2314" i="5"/>
  <c r="AB2315" i="5"/>
  <c r="AB2316" i="5"/>
  <c r="AB2317" i="5"/>
  <c r="AB2318" i="5"/>
  <c r="AB2319" i="5"/>
  <c r="AB2320" i="5"/>
  <c r="AB2321" i="5"/>
  <c r="AB2322" i="5"/>
  <c r="AB2323" i="5"/>
  <c r="AB2324" i="5"/>
  <c r="AB2325" i="5"/>
  <c r="AB2326" i="5"/>
  <c r="AB2327" i="5"/>
  <c r="AB2328" i="5"/>
  <c r="AB2329" i="5"/>
  <c r="AB2330" i="5"/>
  <c r="AB2331" i="5"/>
  <c r="AB2332" i="5"/>
  <c r="AB2333" i="5"/>
  <c r="AB2334" i="5"/>
  <c r="AB2335" i="5"/>
  <c r="AB2336" i="5"/>
  <c r="AB2337" i="5"/>
  <c r="AB2338" i="5"/>
  <c r="AB2339" i="5"/>
  <c r="AB2340" i="5"/>
  <c r="AB2341" i="5"/>
  <c r="AB2342" i="5"/>
  <c r="AB2343" i="5"/>
  <c r="AB2344" i="5"/>
  <c r="AB2345" i="5"/>
  <c r="AB2346" i="5"/>
  <c r="AB2347" i="5"/>
  <c r="AB2348" i="5"/>
  <c r="AB2349" i="5"/>
  <c r="AB2350" i="5"/>
  <c r="AB2351" i="5"/>
  <c r="AB2352" i="5"/>
  <c r="AB2353" i="5"/>
  <c r="AB2354" i="5"/>
  <c r="AB2355" i="5"/>
  <c r="AB2356" i="5"/>
  <c r="AB2357" i="5"/>
  <c r="AB2358" i="5"/>
  <c r="AB2359" i="5"/>
  <c r="AB2360" i="5"/>
  <c r="AB2361" i="5"/>
  <c r="AB2362" i="5"/>
  <c r="AB2363" i="5"/>
  <c r="AB2364" i="5"/>
  <c r="AB2365" i="5"/>
  <c r="AB2366" i="5"/>
  <c r="AB2367" i="5"/>
  <c r="AB2368" i="5"/>
  <c r="AB2369" i="5"/>
  <c r="AB2370" i="5"/>
  <c r="AB2371" i="5"/>
  <c r="AB2372" i="5"/>
  <c r="AB2373" i="5"/>
  <c r="AB2374" i="5"/>
  <c r="AB2375" i="5"/>
  <c r="AB2376" i="5"/>
  <c r="AB2377" i="5"/>
  <c r="AB2378" i="5"/>
  <c r="AB2379" i="5"/>
  <c r="AB2380" i="5"/>
  <c r="AB2381" i="5"/>
  <c r="AB2382" i="5"/>
  <c r="AB2383" i="5"/>
  <c r="AB2384" i="5"/>
  <c r="AB2385" i="5"/>
  <c r="AB2386" i="5"/>
  <c r="AB2387" i="5"/>
  <c r="AB2388" i="5"/>
  <c r="AB2389" i="5"/>
  <c r="AB2390" i="5"/>
  <c r="AB2391" i="5"/>
  <c r="AB2392" i="5"/>
  <c r="AB2393" i="5"/>
  <c r="AB2394" i="5"/>
  <c r="AB2395" i="5"/>
  <c r="AB2396" i="5"/>
  <c r="AB2397" i="5"/>
  <c r="AB2398" i="5"/>
  <c r="AB2399" i="5"/>
  <c r="AB2400" i="5"/>
  <c r="AB2401" i="5"/>
  <c r="AB2402" i="5"/>
  <c r="AB2403" i="5"/>
  <c r="AB2404" i="5"/>
  <c r="AB2405" i="5"/>
  <c r="AB2406" i="5"/>
  <c r="AB2407" i="5"/>
  <c r="AB2408" i="5"/>
  <c r="AB2409" i="5"/>
  <c r="AB2410" i="5"/>
  <c r="AB2411" i="5"/>
  <c r="AB2412" i="5"/>
  <c r="AB2413" i="5"/>
  <c r="AB2414" i="5"/>
  <c r="AB2415" i="5"/>
  <c r="AB2416" i="5"/>
  <c r="AB2417" i="5"/>
  <c r="AB2418" i="5"/>
  <c r="AB2419" i="5"/>
  <c r="AB2420" i="5"/>
  <c r="AB2421" i="5"/>
  <c r="AB2422" i="5"/>
  <c r="AB2423" i="5"/>
  <c r="AB2424" i="5"/>
  <c r="AB2425" i="5"/>
  <c r="AB2426" i="5"/>
  <c r="AB2427" i="5"/>
  <c r="AB2428" i="5"/>
  <c r="AB2429" i="5"/>
  <c r="AB2430" i="5"/>
  <c r="AB2431" i="5"/>
  <c r="AB2432" i="5"/>
  <c r="AB2433" i="5"/>
  <c r="AB2434" i="5"/>
  <c r="AB2435" i="5"/>
  <c r="AB2436" i="5"/>
  <c r="AB2437" i="5"/>
  <c r="AB2438" i="5"/>
  <c r="AB2439" i="5"/>
  <c r="AB2440" i="5"/>
  <c r="AB2441" i="5"/>
  <c r="AB2442" i="5"/>
  <c r="AB2443" i="5"/>
  <c r="AB2444" i="5"/>
  <c r="AB2445" i="5"/>
  <c r="AB2446" i="5"/>
  <c r="AB2447" i="5"/>
  <c r="AB2448" i="5"/>
  <c r="AB2449" i="5"/>
  <c r="AB2450" i="5"/>
  <c r="AB2451" i="5"/>
  <c r="AB2452" i="5"/>
  <c r="AB2453" i="5"/>
  <c r="AB2454" i="5"/>
  <c r="AB2455" i="5"/>
  <c r="AB2456" i="5"/>
  <c r="AB2457" i="5"/>
  <c r="AB2458" i="5"/>
  <c r="AB2459" i="5"/>
  <c r="AB2460" i="5"/>
  <c r="AB2461" i="5"/>
  <c r="AB2462" i="5"/>
  <c r="AB2463" i="5"/>
  <c r="AB2464" i="5"/>
  <c r="AB2465" i="5"/>
  <c r="AB2466" i="5"/>
  <c r="AB2467" i="5"/>
  <c r="AB2468" i="5"/>
  <c r="AB2469" i="5"/>
  <c r="AB2470" i="5"/>
  <c r="AB2471" i="5"/>
  <c r="AB2472" i="5"/>
  <c r="AB2473" i="5"/>
  <c r="AB2474" i="5"/>
  <c r="AB2475" i="5"/>
  <c r="AB2476" i="5"/>
  <c r="AB2477" i="5"/>
  <c r="AB2478" i="5"/>
  <c r="AB2479" i="5"/>
  <c r="AB2480" i="5"/>
  <c r="AB2481" i="5"/>
  <c r="AB2482" i="5"/>
  <c r="AB2483" i="5"/>
  <c r="AB2484" i="5"/>
  <c r="AB2485" i="5"/>
  <c r="AB2486" i="5"/>
  <c r="AB2487" i="5"/>
  <c r="AB2488" i="5"/>
  <c r="AB2489" i="5"/>
  <c r="AB2490" i="5"/>
  <c r="AB2491" i="5"/>
  <c r="AB2492" i="5"/>
  <c r="AB2493" i="5"/>
  <c r="AB2494" i="5"/>
  <c r="AB2495" i="5"/>
  <c r="AB2496" i="5"/>
  <c r="AB2497" i="5"/>
  <c r="AB2498" i="5"/>
  <c r="AB2499" i="5"/>
  <c r="AB2504" i="5"/>
  <c r="G22" i="6"/>
  <c r="G21" i="6"/>
  <c r="H21" i="6" s="1"/>
  <c r="D21" i="6" s="1"/>
  <c r="G20" i="6"/>
  <c r="H20" i="6" s="1"/>
  <c r="D20" i="6" s="1"/>
  <c r="G19" i="6"/>
  <c r="H19" i="6" s="1"/>
  <c r="G18" i="6"/>
  <c r="J119" i="6"/>
  <c r="I119" i="6"/>
  <c r="J118" i="6"/>
  <c r="I118" i="6"/>
  <c r="J117" i="6"/>
  <c r="I117" i="6"/>
  <c r="J116" i="6"/>
  <c r="I116" i="6"/>
  <c r="J112" i="6"/>
  <c r="I112" i="6"/>
  <c r="G112" i="6"/>
  <c r="J88" i="6"/>
  <c r="J87" i="6"/>
  <c r="J86" i="6"/>
  <c r="J85" i="6"/>
  <c r="J77" i="6"/>
  <c r="J76" i="6"/>
  <c r="J66" i="6"/>
  <c r="J65" i="6"/>
  <c r="J64" i="6"/>
  <c r="J63" i="6"/>
  <c r="J55" i="6"/>
  <c r="J54" i="6"/>
  <c r="J53" i="6"/>
  <c r="J52" i="6"/>
  <c r="J51" i="6"/>
  <c r="J44" i="6"/>
  <c r="J43" i="6"/>
  <c r="J42" i="6"/>
  <c r="J41"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C54" i="6" s="1"/>
  <c r="I53" i="6"/>
  <c r="I52" i="6"/>
  <c r="C52" i="6" s="1"/>
  <c r="I51" i="6"/>
  <c r="C48" i="6"/>
  <c r="C47" i="6"/>
  <c r="C46" i="6"/>
  <c r="C45" i="6"/>
  <c r="I44" i="6"/>
  <c r="I43" i="6"/>
  <c r="I42" i="6"/>
  <c r="I41" i="6"/>
  <c r="I40" i="6"/>
  <c r="J40" i="6"/>
  <c r="C26" i="6"/>
  <c r="C25" i="6"/>
  <c r="C24" i="6"/>
  <c r="C23" i="6"/>
  <c r="I22" i="6"/>
  <c r="J22" i="6"/>
  <c r="I21" i="6"/>
  <c r="J21" i="6"/>
  <c r="J7" i="6"/>
  <c r="J19" i="6"/>
  <c r="I83" i="6"/>
  <c r="I72" i="6"/>
  <c r="I7" i="6"/>
  <c r="C7" i="6" s="1"/>
  <c r="G4" i="6"/>
  <c r="H4" i="6" s="1"/>
  <c r="D4" i="6" s="1"/>
  <c r="B21" i="13"/>
  <c r="C4" i="8"/>
  <c r="J20" i="5"/>
  <c r="S20" i="5"/>
  <c r="T20" i="5"/>
  <c r="J21" i="5"/>
  <c r="S21" i="5"/>
  <c r="T21" i="5"/>
  <c r="J22" i="5"/>
  <c r="S22" i="5"/>
  <c r="T22" i="5"/>
  <c r="J23" i="5"/>
  <c r="S23" i="5"/>
  <c r="T23" i="5"/>
  <c r="J24" i="5"/>
  <c r="S24" i="5"/>
  <c r="T24" i="5"/>
  <c r="J25" i="5"/>
  <c r="S25" i="5"/>
  <c r="T25" i="5"/>
  <c r="J26" i="5"/>
  <c r="S26" i="5"/>
  <c r="T26" i="5"/>
  <c r="J27" i="5"/>
  <c r="S27" i="5"/>
  <c r="T27" i="5"/>
  <c r="J28" i="5"/>
  <c r="S28" i="5"/>
  <c r="T28" i="5"/>
  <c r="J29" i="5"/>
  <c r="S29" i="5"/>
  <c r="T29" i="5"/>
  <c r="J30" i="5"/>
  <c r="S30" i="5"/>
  <c r="T30" i="5"/>
  <c r="J31" i="5"/>
  <c r="S31" i="5"/>
  <c r="T31" i="5"/>
  <c r="J32" i="5"/>
  <c r="S32" i="5"/>
  <c r="T32" i="5"/>
  <c r="J33" i="5"/>
  <c r="S33" i="5"/>
  <c r="T33" i="5"/>
  <c r="J34" i="5"/>
  <c r="S34" i="5"/>
  <c r="T34" i="5"/>
  <c r="J35" i="5"/>
  <c r="S35" i="5"/>
  <c r="T35" i="5"/>
  <c r="J36" i="5"/>
  <c r="S36" i="5"/>
  <c r="T36" i="5"/>
  <c r="J37" i="5"/>
  <c r="S37" i="5"/>
  <c r="T37" i="5"/>
  <c r="J38" i="5"/>
  <c r="S38" i="5"/>
  <c r="T38" i="5"/>
  <c r="J39" i="5"/>
  <c r="S39" i="5"/>
  <c r="T39" i="5"/>
  <c r="J40" i="5"/>
  <c r="S40" i="5"/>
  <c r="T40" i="5"/>
  <c r="J41" i="5"/>
  <c r="S41" i="5"/>
  <c r="T41" i="5"/>
  <c r="J42" i="5"/>
  <c r="S42" i="5"/>
  <c r="T42" i="5"/>
  <c r="J43" i="5"/>
  <c r="S43" i="5"/>
  <c r="T43" i="5"/>
  <c r="J44" i="5"/>
  <c r="S44" i="5"/>
  <c r="T44" i="5"/>
  <c r="J45" i="5"/>
  <c r="S45" i="5"/>
  <c r="T45" i="5"/>
  <c r="J46" i="5"/>
  <c r="S46" i="5"/>
  <c r="T46" i="5"/>
  <c r="J47" i="5"/>
  <c r="S47" i="5"/>
  <c r="T47" i="5"/>
  <c r="J48" i="5"/>
  <c r="S48" i="5"/>
  <c r="T48" i="5"/>
  <c r="J49" i="5"/>
  <c r="S49" i="5"/>
  <c r="T49" i="5"/>
  <c r="J50" i="5"/>
  <c r="S50" i="5"/>
  <c r="T50" i="5"/>
  <c r="J51" i="5"/>
  <c r="S51" i="5"/>
  <c r="T51" i="5"/>
  <c r="J52" i="5"/>
  <c r="S52" i="5"/>
  <c r="T52" i="5"/>
  <c r="J53" i="5"/>
  <c r="S53" i="5"/>
  <c r="T53" i="5"/>
  <c r="J54" i="5"/>
  <c r="S54" i="5"/>
  <c r="T54" i="5"/>
  <c r="J55" i="5"/>
  <c r="S55" i="5"/>
  <c r="T55" i="5"/>
  <c r="J56" i="5"/>
  <c r="S56" i="5"/>
  <c r="T56" i="5"/>
  <c r="J57" i="5"/>
  <c r="S57" i="5"/>
  <c r="T57" i="5"/>
  <c r="J58" i="5"/>
  <c r="S58" i="5"/>
  <c r="T58" i="5"/>
  <c r="J59" i="5"/>
  <c r="S59" i="5"/>
  <c r="T59" i="5"/>
  <c r="J60" i="5"/>
  <c r="S60" i="5"/>
  <c r="T60" i="5"/>
  <c r="J61" i="5"/>
  <c r="S61" i="5"/>
  <c r="T61" i="5"/>
  <c r="J62" i="5"/>
  <c r="S62" i="5"/>
  <c r="T62" i="5"/>
  <c r="J63" i="5"/>
  <c r="S63" i="5"/>
  <c r="T63" i="5"/>
  <c r="J64" i="5"/>
  <c r="S64" i="5"/>
  <c r="T64" i="5"/>
  <c r="J65" i="5"/>
  <c r="S65" i="5"/>
  <c r="T65" i="5"/>
  <c r="J66" i="5"/>
  <c r="S66" i="5"/>
  <c r="T66" i="5"/>
  <c r="J67" i="5"/>
  <c r="S67" i="5"/>
  <c r="T67" i="5"/>
  <c r="J68" i="5"/>
  <c r="S68" i="5"/>
  <c r="T68" i="5"/>
  <c r="J69" i="5"/>
  <c r="S69" i="5"/>
  <c r="T69" i="5"/>
  <c r="J70" i="5"/>
  <c r="S70" i="5"/>
  <c r="T70" i="5"/>
  <c r="J71" i="5"/>
  <c r="S71" i="5"/>
  <c r="T71" i="5"/>
  <c r="J72" i="5"/>
  <c r="S72" i="5"/>
  <c r="T72" i="5"/>
  <c r="J73" i="5"/>
  <c r="S73" i="5"/>
  <c r="T73" i="5"/>
  <c r="J74" i="5"/>
  <c r="S74" i="5"/>
  <c r="T74" i="5"/>
  <c r="J75" i="5"/>
  <c r="S75" i="5"/>
  <c r="T75" i="5"/>
  <c r="J76" i="5"/>
  <c r="S76" i="5"/>
  <c r="T76" i="5"/>
  <c r="J77" i="5"/>
  <c r="S77" i="5"/>
  <c r="T77" i="5"/>
  <c r="J78" i="5"/>
  <c r="S78" i="5"/>
  <c r="T78" i="5"/>
  <c r="J79" i="5"/>
  <c r="S79" i="5"/>
  <c r="T79" i="5"/>
  <c r="J80" i="5"/>
  <c r="S80" i="5"/>
  <c r="T80" i="5"/>
  <c r="J81" i="5"/>
  <c r="S81" i="5"/>
  <c r="T81" i="5"/>
  <c r="J82" i="5"/>
  <c r="S82" i="5"/>
  <c r="T82" i="5"/>
  <c r="J83" i="5"/>
  <c r="S83" i="5"/>
  <c r="T83" i="5"/>
  <c r="J84" i="5"/>
  <c r="S84" i="5"/>
  <c r="T84" i="5"/>
  <c r="J85" i="5"/>
  <c r="S85" i="5"/>
  <c r="T85" i="5"/>
  <c r="J86" i="5"/>
  <c r="S86" i="5"/>
  <c r="T86" i="5"/>
  <c r="J87" i="5"/>
  <c r="S87" i="5"/>
  <c r="T87" i="5"/>
  <c r="J88" i="5"/>
  <c r="S88" i="5"/>
  <c r="T88" i="5"/>
  <c r="J89" i="5"/>
  <c r="S89" i="5"/>
  <c r="T89" i="5"/>
  <c r="J90" i="5"/>
  <c r="S90" i="5"/>
  <c r="T90" i="5"/>
  <c r="J91" i="5"/>
  <c r="S91" i="5"/>
  <c r="T91" i="5"/>
  <c r="J92" i="5"/>
  <c r="S92" i="5"/>
  <c r="T92" i="5"/>
  <c r="J93" i="5"/>
  <c r="S93" i="5"/>
  <c r="T93" i="5"/>
  <c r="J94" i="5"/>
  <c r="S94" i="5"/>
  <c r="T94" i="5"/>
  <c r="J95" i="5"/>
  <c r="S95" i="5"/>
  <c r="T95" i="5"/>
  <c r="J96" i="5"/>
  <c r="S96" i="5"/>
  <c r="T96" i="5"/>
  <c r="J97" i="5"/>
  <c r="S97" i="5"/>
  <c r="T97" i="5"/>
  <c r="J98" i="5"/>
  <c r="S98" i="5"/>
  <c r="T98" i="5"/>
  <c r="J99" i="5"/>
  <c r="S99" i="5"/>
  <c r="T99" i="5"/>
  <c r="J100" i="5"/>
  <c r="S100" i="5"/>
  <c r="T100" i="5"/>
  <c r="J101" i="5"/>
  <c r="S101" i="5"/>
  <c r="T101" i="5"/>
  <c r="J102" i="5"/>
  <c r="S102" i="5"/>
  <c r="T102" i="5"/>
  <c r="J103" i="5"/>
  <c r="S103" i="5"/>
  <c r="T103" i="5"/>
  <c r="J104" i="5"/>
  <c r="S104" i="5"/>
  <c r="T104" i="5"/>
  <c r="J105" i="5"/>
  <c r="S105" i="5"/>
  <c r="T105" i="5"/>
  <c r="J106" i="5"/>
  <c r="S106" i="5"/>
  <c r="T106" i="5"/>
  <c r="J107" i="5"/>
  <c r="S107" i="5"/>
  <c r="T107" i="5"/>
  <c r="J108" i="5"/>
  <c r="S108" i="5"/>
  <c r="T108" i="5"/>
  <c r="J109" i="5"/>
  <c r="S109" i="5"/>
  <c r="T109" i="5"/>
  <c r="J110" i="5"/>
  <c r="S110" i="5"/>
  <c r="T110" i="5"/>
  <c r="J111" i="5"/>
  <c r="S111" i="5"/>
  <c r="T111" i="5"/>
  <c r="J112" i="5"/>
  <c r="S112" i="5"/>
  <c r="T112" i="5"/>
  <c r="J113" i="5"/>
  <c r="S113" i="5"/>
  <c r="T113" i="5"/>
  <c r="J114" i="5"/>
  <c r="T114" i="5"/>
  <c r="J115" i="5"/>
  <c r="S115" i="5"/>
  <c r="T115" i="5"/>
  <c r="J116" i="5"/>
  <c r="S116" i="5"/>
  <c r="T116" i="5"/>
  <c r="J117" i="5"/>
  <c r="S117" i="5"/>
  <c r="T117" i="5"/>
  <c r="J118" i="5"/>
  <c r="S118" i="5"/>
  <c r="T118" i="5"/>
  <c r="J119" i="5"/>
  <c r="S119" i="5"/>
  <c r="T119" i="5"/>
  <c r="J120" i="5"/>
  <c r="S120" i="5"/>
  <c r="T120" i="5"/>
  <c r="J121" i="5"/>
  <c r="S121" i="5"/>
  <c r="T121" i="5"/>
  <c r="J122" i="5"/>
  <c r="S122" i="5"/>
  <c r="T122" i="5"/>
  <c r="J123" i="5"/>
  <c r="S123" i="5"/>
  <c r="T123" i="5"/>
  <c r="J124" i="5"/>
  <c r="S124" i="5"/>
  <c r="T124" i="5"/>
  <c r="J125" i="5"/>
  <c r="S125" i="5"/>
  <c r="T125" i="5"/>
  <c r="J126" i="5"/>
  <c r="S126" i="5"/>
  <c r="T126" i="5"/>
  <c r="J127" i="5"/>
  <c r="S127" i="5"/>
  <c r="T127" i="5"/>
  <c r="J128" i="5"/>
  <c r="S128" i="5"/>
  <c r="T128" i="5"/>
  <c r="J129" i="5"/>
  <c r="S129" i="5"/>
  <c r="T129" i="5"/>
  <c r="J130" i="5"/>
  <c r="S130" i="5"/>
  <c r="T130" i="5"/>
  <c r="J131" i="5"/>
  <c r="S131" i="5"/>
  <c r="T131" i="5"/>
  <c r="J132" i="5"/>
  <c r="S132" i="5"/>
  <c r="T132" i="5"/>
  <c r="J133" i="5"/>
  <c r="S133" i="5"/>
  <c r="T133" i="5"/>
  <c r="J134" i="5"/>
  <c r="S134" i="5"/>
  <c r="T134" i="5"/>
  <c r="J135" i="5"/>
  <c r="S135" i="5"/>
  <c r="T135" i="5"/>
  <c r="J136" i="5"/>
  <c r="S136" i="5"/>
  <c r="T136" i="5"/>
  <c r="J137" i="5"/>
  <c r="S137" i="5"/>
  <c r="T137" i="5"/>
  <c r="J138" i="5"/>
  <c r="S138" i="5"/>
  <c r="T138" i="5"/>
  <c r="J139" i="5"/>
  <c r="S139" i="5"/>
  <c r="T139" i="5"/>
  <c r="J140" i="5"/>
  <c r="S140" i="5"/>
  <c r="T140" i="5"/>
  <c r="J141" i="5"/>
  <c r="T141" i="5"/>
  <c r="J142" i="5"/>
  <c r="T142" i="5"/>
  <c r="J143" i="5"/>
  <c r="S143" i="5"/>
  <c r="T143" i="5"/>
  <c r="J144" i="5"/>
  <c r="S144" i="5"/>
  <c r="T144" i="5"/>
  <c r="J145" i="5"/>
  <c r="S145" i="5"/>
  <c r="T145" i="5"/>
  <c r="J146" i="5"/>
  <c r="S146" i="5"/>
  <c r="T146" i="5"/>
  <c r="J147" i="5"/>
  <c r="S147" i="5"/>
  <c r="T147" i="5"/>
  <c r="J148" i="5"/>
  <c r="S148" i="5"/>
  <c r="T148" i="5"/>
  <c r="J149" i="5"/>
  <c r="S149" i="5"/>
  <c r="T149" i="5"/>
  <c r="J150" i="5"/>
  <c r="S150" i="5"/>
  <c r="T150" i="5"/>
  <c r="J151" i="5"/>
  <c r="S151" i="5"/>
  <c r="T151" i="5"/>
  <c r="J152" i="5"/>
  <c r="S152" i="5"/>
  <c r="T152" i="5"/>
  <c r="J153" i="5"/>
  <c r="S153" i="5"/>
  <c r="T153" i="5"/>
  <c r="J154" i="5"/>
  <c r="S154" i="5"/>
  <c r="T154" i="5"/>
  <c r="T155" i="5"/>
  <c r="T156" i="5"/>
  <c r="J157" i="5"/>
  <c r="S157" i="5"/>
  <c r="T157" i="5"/>
  <c r="J158" i="5"/>
  <c r="S158" i="5"/>
  <c r="T158" i="5"/>
  <c r="J159" i="5"/>
  <c r="S159" i="5"/>
  <c r="T159" i="5"/>
  <c r="J160" i="5"/>
  <c r="S160" i="5"/>
  <c r="T160" i="5"/>
  <c r="J161" i="5"/>
  <c r="S161" i="5"/>
  <c r="T161" i="5"/>
  <c r="J162" i="5"/>
  <c r="S162" i="5"/>
  <c r="T162" i="5"/>
  <c r="J163" i="5"/>
  <c r="S163" i="5"/>
  <c r="T163" i="5"/>
  <c r="J164" i="5"/>
  <c r="S164" i="5"/>
  <c r="T164" i="5"/>
  <c r="J165" i="5"/>
  <c r="S165" i="5"/>
  <c r="T165" i="5"/>
  <c r="J166" i="5"/>
  <c r="S166" i="5"/>
  <c r="T166" i="5"/>
  <c r="J167" i="5"/>
  <c r="S167" i="5"/>
  <c r="T167" i="5"/>
  <c r="J168" i="5"/>
  <c r="S168" i="5"/>
  <c r="T168" i="5"/>
  <c r="J169" i="5"/>
  <c r="S169" i="5"/>
  <c r="T169" i="5"/>
  <c r="J170" i="5"/>
  <c r="S170" i="5"/>
  <c r="T170" i="5"/>
  <c r="J171" i="5"/>
  <c r="S171" i="5"/>
  <c r="T171" i="5"/>
  <c r="J172" i="5"/>
  <c r="S172" i="5"/>
  <c r="T172" i="5"/>
  <c r="J173" i="5"/>
  <c r="S173" i="5"/>
  <c r="T173" i="5"/>
  <c r="J174" i="5"/>
  <c r="S174" i="5"/>
  <c r="T174" i="5"/>
  <c r="J175" i="5"/>
  <c r="S175" i="5"/>
  <c r="T175" i="5"/>
  <c r="J176" i="5"/>
  <c r="S176" i="5"/>
  <c r="T176" i="5"/>
  <c r="J177" i="5"/>
  <c r="S177" i="5"/>
  <c r="T177" i="5"/>
  <c r="J178" i="5"/>
  <c r="S178" i="5"/>
  <c r="T178" i="5"/>
  <c r="J179" i="5"/>
  <c r="S179" i="5"/>
  <c r="T179" i="5"/>
  <c r="J180" i="5"/>
  <c r="S180" i="5"/>
  <c r="T180" i="5"/>
  <c r="J181" i="5"/>
  <c r="S181" i="5"/>
  <c r="T181" i="5"/>
  <c r="J182" i="5"/>
  <c r="S182" i="5"/>
  <c r="T182" i="5"/>
  <c r="J183" i="5"/>
  <c r="S183" i="5"/>
  <c r="T183" i="5"/>
  <c r="J184" i="5"/>
  <c r="S184" i="5"/>
  <c r="T184" i="5"/>
  <c r="J185" i="5"/>
  <c r="S185" i="5"/>
  <c r="T185" i="5"/>
  <c r="J186" i="5"/>
  <c r="S186" i="5"/>
  <c r="T186" i="5"/>
  <c r="J187" i="5"/>
  <c r="S187" i="5"/>
  <c r="T187" i="5"/>
  <c r="J188" i="5"/>
  <c r="S188" i="5"/>
  <c r="T188" i="5"/>
  <c r="J189" i="5"/>
  <c r="S189" i="5"/>
  <c r="T189" i="5"/>
  <c r="T190" i="5"/>
  <c r="T191" i="5"/>
  <c r="J192" i="5"/>
  <c r="T192" i="5"/>
  <c r="J193" i="5"/>
  <c r="T193" i="5"/>
  <c r="J194" i="5"/>
  <c r="T194" i="5"/>
  <c r="J195" i="5"/>
  <c r="T195" i="5"/>
  <c r="J196" i="5"/>
  <c r="T196" i="5"/>
  <c r="J197" i="5"/>
  <c r="T197" i="5"/>
  <c r="J198" i="5"/>
  <c r="T198" i="5"/>
  <c r="J199" i="5"/>
  <c r="T199" i="5"/>
  <c r="J200" i="5"/>
  <c r="T200" i="5"/>
  <c r="J201" i="5"/>
  <c r="T201" i="5"/>
  <c r="J202" i="5"/>
  <c r="T202" i="5"/>
  <c r="J203" i="5"/>
  <c r="T203" i="5"/>
  <c r="J204" i="5"/>
  <c r="T204" i="5"/>
  <c r="J205" i="5"/>
  <c r="T205" i="5"/>
  <c r="J206" i="5"/>
  <c r="T206" i="5"/>
  <c r="J207" i="5"/>
  <c r="T207" i="5"/>
  <c r="J208" i="5"/>
  <c r="T208" i="5"/>
  <c r="J209" i="5"/>
  <c r="T209" i="5"/>
  <c r="J210" i="5"/>
  <c r="T210" i="5"/>
  <c r="J211" i="5"/>
  <c r="T211" i="5"/>
  <c r="J212" i="5"/>
  <c r="T212" i="5"/>
  <c r="J213" i="5"/>
  <c r="T213" i="5"/>
  <c r="J214" i="5"/>
  <c r="T214" i="5"/>
  <c r="J215" i="5"/>
  <c r="T215" i="5"/>
  <c r="J216" i="5"/>
  <c r="T216" i="5"/>
  <c r="J217" i="5"/>
  <c r="T217" i="5"/>
  <c r="J218" i="5"/>
  <c r="T218" i="5"/>
  <c r="J219" i="5"/>
  <c r="T219" i="5"/>
  <c r="J220" i="5"/>
  <c r="T220" i="5"/>
  <c r="J221" i="5"/>
  <c r="T221" i="5"/>
  <c r="J222" i="5"/>
  <c r="T222" i="5"/>
  <c r="J223" i="5"/>
  <c r="T223" i="5"/>
  <c r="J224" i="5"/>
  <c r="T224" i="5"/>
  <c r="J225" i="5"/>
  <c r="T225" i="5"/>
  <c r="J226" i="5"/>
  <c r="T226" i="5"/>
  <c r="J227" i="5"/>
  <c r="T227" i="5"/>
  <c r="J228" i="5"/>
  <c r="T228" i="5"/>
  <c r="J229" i="5"/>
  <c r="T229" i="5"/>
  <c r="J230" i="5"/>
  <c r="T230" i="5"/>
  <c r="J231" i="5"/>
  <c r="T231" i="5"/>
  <c r="J232" i="5"/>
  <c r="T232" i="5"/>
  <c r="J233" i="5"/>
  <c r="T233" i="5"/>
  <c r="J234" i="5"/>
  <c r="T234" i="5"/>
  <c r="J235" i="5"/>
  <c r="T235" i="5"/>
  <c r="J236" i="5"/>
  <c r="T236" i="5"/>
  <c r="J237" i="5"/>
  <c r="T237" i="5"/>
  <c r="J238" i="5"/>
  <c r="T238" i="5"/>
  <c r="J239" i="5"/>
  <c r="T239" i="5"/>
  <c r="J240" i="5"/>
  <c r="T240" i="5"/>
  <c r="J241" i="5"/>
  <c r="T241" i="5"/>
  <c r="J242" i="5"/>
  <c r="T242" i="5"/>
  <c r="J243" i="5"/>
  <c r="T243" i="5"/>
  <c r="J244" i="5"/>
  <c r="T244" i="5"/>
  <c r="J245" i="5"/>
  <c r="T245" i="5"/>
  <c r="J246" i="5"/>
  <c r="T246" i="5"/>
  <c r="J247" i="5"/>
  <c r="T247" i="5"/>
  <c r="J248" i="5"/>
  <c r="T248" i="5"/>
  <c r="J249" i="5"/>
  <c r="T249" i="5"/>
  <c r="J250" i="5"/>
  <c r="T250" i="5"/>
  <c r="J251" i="5"/>
  <c r="T251" i="5"/>
  <c r="J252" i="5"/>
  <c r="T252" i="5"/>
  <c r="J253" i="5"/>
  <c r="T253" i="5"/>
  <c r="J254" i="5"/>
  <c r="T254" i="5"/>
  <c r="J255" i="5"/>
  <c r="T255" i="5"/>
  <c r="J256" i="5"/>
  <c r="T256" i="5"/>
  <c r="J257" i="5"/>
  <c r="T257" i="5"/>
  <c r="J258" i="5"/>
  <c r="T258" i="5"/>
  <c r="J259" i="5"/>
  <c r="T259" i="5"/>
  <c r="J260" i="5"/>
  <c r="T260" i="5"/>
  <c r="J261" i="5"/>
  <c r="T261" i="5"/>
  <c r="J262" i="5"/>
  <c r="T262" i="5"/>
  <c r="J263" i="5"/>
  <c r="T263" i="5"/>
  <c r="J264" i="5"/>
  <c r="T264" i="5"/>
  <c r="J265" i="5"/>
  <c r="T265" i="5"/>
  <c r="J266" i="5"/>
  <c r="T266" i="5"/>
  <c r="J267" i="5"/>
  <c r="T267" i="5"/>
  <c r="J268" i="5"/>
  <c r="T268" i="5"/>
  <c r="J269" i="5"/>
  <c r="T269" i="5"/>
  <c r="J270" i="5"/>
  <c r="T270" i="5"/>
  <c r="J271" i="5"/>
  <c r="T271" i="5"/>
  <c r="J272" i="5"/>
  <c r="T272" i="5"/>
  <c r="J273" i="5"/>
  <c r="T273" i="5"/>
  <c r="J274" i="5"/>
  <c r="T274" i="5"/>
  <c r="J275" i="5"/>
  <c r="T275" i="5"/>
  <c r="J276" i="5"/>
  <c r="T276" i="5"/>
  <c r="J277" i="5"/>
  <c r="T277" i="5"/>
  <c r="J278" i="5"/>
  <c r="T278" i="5"/>
  <c r="J279" i="5"/>
  <c r="T279" i="5"/>
  <c r="J280" i="5"/>
  <c r="T280" i="5"/>
  <c r="J281" i="5"/>
  <c r="T281" i="5"/>
  <c r="J282" i="5"/>
  <c r="T282" i="5"/>
  <c r="J283" i="5"/>
  <c r="T283" i="5"/>
  <c r="J284" i="5"/>
  <c r="T284" i="5"/>
  <c r="J285" i="5"/>
  <c r="T285" i="5"/>
  <c r="J286" i="5"/>
  <c r="T286" i="5"/>
  <c r="J287" i="5"/>
  <c r="T287" i="5"/>
  <c r="J288" i="5"/>
  <c r="T288" i="5"/>
  <c r="T289" i="5"/>
  <c r="T290" i="5"/>
  <c r="J291" i="5"/>
  <c r="T291" i="5"/>
  <c r="J292" i="5"/>
  <c r="T292" i="5"/>
  <c r="J293" i="5"/>
  <c r="T293" i="5"/>
  <c r="J294" i="5"/>
  <c r="T294" i="5"/>
  <c r="J295" i="5"/>
  <c r="T295" i="5"/>
  <c r="J296" i="5"/>
  <c r="T296" i="5"/>
  <c r="J297" i="5"/>
  <c r="T297" i="5"/>
  <c r="J298" i="5"/>
  <c r="T298" i="5"/>
  <c r="J299" i="5"/>
  <c r="T299" i="5"/>
  <c r="J300" i="5"/>
  <c r="T300" i="5"/>
  <c r="J301" i="5"/>
  <c r="T301" i="5"/>
  <c r="J302" i="5"/>
  <c r="T302" i="5"/>
  <c r="J303" i="5"/>
  <c r="T303" i="5"/>
  <c r="J304" i="5"/>
  <c r="T304" i="5"/>
  <c r="J305" i="5"/>
  <c r="T305" i="5"/>
  <c r="J306" i="5"/>
  <c r="T306" i="5"/>
  <c r="J307" i="5"/>
  <c r="T307" i="5"/>
  <c r="J308" i="5"/>
  <c r="T308" i="5"/>
  <c r="J309" i="5"/>
  <c r="T309" i="5"/>
  <c r="J310" i="5"/>
  <c r="T310" i="5"/>
  <c r="J311" i="5"/>
  <c r="T311" i="5"/>
  <c r="J312" i="5"/>
  <c r="T312" i="5"/>
  <c r="J313" i="5"/>
  <c r="T313" i="5"/>
  <c r="J314" i="5"/>
  <c r="T314" i="5"/>
  <c r="J315" i="5"/>
  <c r="T315" i="5"/>
  <c r="J316" i="5"/>
  <c r="T316" i="5"/>
  <c r="J317" i="5"/>
  <c r="T317" i="5"/>
  <c r="J318" i="5"/>
  <c r="T318" i="5"/>
  <c r="J319" i="5"/>
  <c r="T319" i="5"/>
  <c r="J320" i="5"/>
  <c r="T320" i="5"/>
  <c r="J321" i="5"/>
  <c r="T321" i="5"/>
  <c r="J322" i="5"/>
  <c r="T322" i="5"/>
  <c r="J323" i="5"/>
  <c r="T323" i="5"/>
  <c r="J324" i="5"/>
  <c r="T324" i="5"/>
  <c r="J325" i="5"/>
  <c r="T325" i="5"/>
  <c r="J326" i="5"/>
  <c r="T326" i="5"/>
  <c r="J327" i="5"/>
  <c r="T327" i="5"/>
  <c r="J328" i="5"/>
  <c r="T328" i="5"/>
  <c r="J329" i="5"/>
  <c r="T329" i="5"/>
  <c r="J330" i="5"/>
  <c r="T330" i="5"/>
  <c r="J331" i="5"/>
  <c r="T331" i="5"/>
  <c r="J332" i="5"/>
  <c r="T332" i="5"/>
  <c r="J333" i="5"/>
  <c r="T333" i="5"/>
  <c r="J334" i="5"/>
  <c r="T334" i="5"/>
  <c r="J335" i="5"/>
  <c r="T335" i="5"/>
  <c r="J336" i="5"/>
  <c r="T336" i="5"/>
  <c r="J337" i="5"/>
  <c r="T337" i="5"/>
  <c r="J338" i="5"/>
  <c r="T338" i="5"/>
  <c r="J339" i="5"/>
  <c r="T339" i="5"/>
  <c r="J340" i="5"/>
  <c r="T340" i="5"/>
  <c r="J341" i="5"/>
  <c r="T341" i="5"/>
  <c r="J342" i="5"/>
  <c r="T342" i="5"/>
  <c r="J343" i="5"/>
  <c r="T343" i="5"/>
  <c r="J344" i="5"/>
  <c r="T344" i="5"/>
  <c r="J345" i="5"/>
  <c r="T345" i="5"/>
  <c r="J346" i="5"/>
  <c r="T346" i="5"/>
  <c r="T347" i="5"/>
  <c r="T348" i="5"/>
  <c r="J349" i="5"/>
  <c r="T349" i="5"/>
  <c r="J350" i="5"/>
  <c r="T350" i="5"/>
  <c r="J351" i="5"/>
  <c r="T351" i="5"/>
  <c r="J352" i="5"/>
  <c r="T352" i="5"/>
  <c r="J353" i="5"/>
  <c r="T353" i="5"/>
  <c r="J354" i="5"/>
  <c r="T354" i="5"/>
  <c r="J355" i="5"/>
  <c r="T355" i="5"/>
  <c r="J356" i="5"/>
  <c r="T356" i="5"/>
  <c r="J357" i="5"/>
  <c r="T357" i="5"/>
  <c r="J358" i="5"/>
  <c r="T358" i="5"/>
  <c r="J359" i="5"/>
  <c r="T359" i="5"/>
  <c r="J360" i="5"/>
  <c r="T360" i="5"/>
  <c r="J361" i="5"/>
  <c r="T361" i="5"/>
  <c r="J362" i="5"/>
  <c r="T362" i="5"/>
  <c r="J363" i="5"/>
  <c r="T363" i="5"/>
  <c r="J364" i="5"/>
  <c r="T364" i="5"/>
  <c r="J365" i="5"/>
  <c r="T365" i="5"/>
  <c r="J366" i="5"/>
  <c r="T366" i="5"/>
  <c r="J367" i="5"/>
  <c r="T367" i="5"/>
  <c r="J368" i="5"/>
  <c r="T368" i="5"/>
  <c r="J369" i="5"/>
  <c r="T369" i="5"/>
  <c r="J370" i="5"/>
  <c r="T370" i="5"/>
  <c r="J371" i="5"/>
  <c r="T371" i="5"/>
  <c r="J372" i="5"/>
  <c r="T372" i="5"/>
  <c r="J373" i="5"/>
  <c r="T373" i="5"/>
  <c r="J374" i="5"/>
  <c r="T374" i="5"/>
  <c r="J375" i="5"/>
  <c r="T375" i="5"/>
  <c r="J376" i="5"/>
  <c r="T376" i="5"/>
  <c r="J377" i="5"/>
  <c r="T377" i="5"/>
  <c r="J378" i="5"/>
  <c r="T378" i="5"/>
  <c r="J379" i="5"/>
  <c r="T379" i="5"/>
  <c r="J380" i="5"/>
  <c r="T380" i="5"/>
  <c r="J381" i="5"/>
  <c r="T381" i="5"/>
  <c r="J382" i="5"/>
  <c r="T382" i="5"/>
  <c r="J383" i="5"/>
  <c r="T383" i="5"/>
  <c r="J384" i="5"/>
  <c r="T384" i="5"/>
  <c r="J385" i="5"/>
  <c r="T385" i="5"/>
  <c r="J386" i="5"/>
  <c r="T386" i="5"/>
  <c r="J387" i="5"/>
  <c r="T387" i="5"/>
  <c r="J388" i="5"/>
  <c r="T388" i="5"/>
  <c r="J389" i="5"/>
  <c r="T389" i="5"/>
  <c r="J390" i="5"/>
  <c r="T390" i="5"/>
  <c r="J391" i="5"/>
  <c r="T391" i="5"/>
  <c r="J392" i="5"/>
  <c r="T392" i="5"/>
  <c r="J393" i="5"/>
  <c r="T393" i="5"/>
  <c r="T394" i="5"/>
  <c r="T395" i="5"/>
  <c r="J396" i="5"/>
  <c r="T396" i="5"/>
  <c r="J397" i="5"/>
  <c r="T397" i="5"/>
  <c r="J398"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4" i="5"/>
  <c r="J165" i="8"/>
  <c r="K165" i="8"/>
  <c r="J166" i="8"/>
  <c r="K166" i="8"/>
  <c r="J167" i="8"/>
  <c r="K167" i="8"/>
  <c r="J168" i="8"/>
  <c r="K168" i="8"/>
  <c r="J169" i="8"/>
  <c r="K169" i="8"/>
  <c r="J170" i="8"/>
  <c r="K170" i="8"/>
  <c r="J171" i="8"/>
  <c r="K171" i="8"/>
  <c r="J172" i="8"/>
  <c r="K172" i="8"/>
  <c r="G94" i="6"/>
  <c r="G95" i="6"/>
  <c r="G98" i="6"/>
  <c r="G99" i="6"/>
  <c r="G108" i="6"/>
  <c r="G109" i="6"/>
  <c r="G110" i="6"/>
  <c r="G111" i="6"/>
  <c r="G10" i="6"/>
  <c r="H10" i="6" s="1"/>
  <c r="D10" i="6" s="1"/>
  <c r="G13" i="6"/>
  <c r="H13" i="6"/>
  <c r="G6" i="6"/>
  <c r="H14" i="6"/>
  <c r="G15" i="6"/>
  <c r="H15" i="6"/>
  <c r="D15" i="6" s="1"/>
  <c r="H16" i="6"/>
  <c r="I4" i="6"/>
  <c r="I5" i="6"/>
  <c r="J5" i="6"/>
  <c r="I6" i="6"/>
  <c r="J6" i="6"/>
  <c r="I9" i="6"/>
  <c r="J9" i="6"/>
  <c r="I10" i="6"/>
  <c r="J10" i="6"/>
  <c r="I11" i="6"/>
  <c r="J11" i="6"/>
  <c r="I12" i="6"/>
  <c r="J12" i="6"/>
  <c r="I13" i="6"/>
  <c r="I15" i="6"/>
  <c r="J15" i="6"/>
  <c r="I17" i="6"/>
  <c r="J17" i="6"/>
  <c r="I18" i="6"/>
  <c r="C18" i="6" s="1"/>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504" i="5"/>
  <c r="R2504" i="5"/>
  <c r="J2504" i="5"/>
  <c r="I2504" i="5"/>
  <c r="H2504" i="5"/>
  <c r="G2504" i="5"/>
  <c r="F2504" i="5"/>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G79" i="5"/>
  <c r="B112" i="6"/>
  <c r="I102" i="5"/>
  <c r="I113" i="5"/>
  <c r="G118" i="5"/>
  <c r="R145" i="5"/>
  <c r="I150" i="5"/>
  <c r="R161" i="5"/>
  <c r="I166" i="5"/>
  <c r="G182" i="5"/>
  <c r="G185" i="5"/>
  <c r="R216" i="5"/>
  <c r="H246" i="5"/>
  <c r="I257" i="5"/>
  <c r="R262" i="5"/>
  <c r="H278" i="5"/>
  <c r="R289" i="5"/>
  <c r="F342"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R181" i="5"/>
  <c r="F188" i="5"/>
  <c r="I189" i="5"/>
  <c r="H236" i="5"/>
  <c r="H245" i="5"/>
  <c r="F253" i="5"/>
  <c r="H276" i="5"/>
  <c r="R284" i="5"/>
  <c r="I292" i="5"/>
  <c r="I332" i="5"/>
  <c r="H356" i="5"/>
  <c r="R364" i="5"/>
  <c r="I365" i="5"/>
  <c r="R372" i="5"/>
  <c r="I381"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F2347" i="5"/>
  <c r="I2451" i="5"/>
  <c r="R2495" i="5"/>
  <c r="D11" i="4"/>
  <c r="D13" i="6"/>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S198" i="5"/>
  <c r="S193" i="5"/>
  <c r="J191" i="5"/>
  <c r="R187" i="5"/>
  <c r="F183" i="5"/>
  <c r="F179" i="5"/>
  <c r="I167" i="5"/>
  <c r="R107" i="5"/>
  <c r="R99" i="5"/>
  <c r="F95" i="5"/>
  <c r="G87" i="5"/>
  <c r="H83" i="5"/>
  <c r="F75" i="5"/>
  <c r="G67" i="5"/>
  <c r="F51" i="5"/>
  <c r="I35" i="5"/>
  <c r="A5" i="4"/>
  <c r="H2079" i="5"/>
  <c r="S2300" i="5"/>
  <c r="H2263" i="5"/>
  <c r="G399" i="5"/>
  <c r="F656" i="5"/>
  <c r="S1092" i="5"/>
  <c r="F839" i="5"/>
  <c r="G831" i="5"/>
  <c r="R950" i="5"/>
  <c r="J1784" i="5"/>
  <c r="R1832" i="5"/>
  <c r="H1792" i="5"/>
  <c r="G1808" i="5"/>
  <c r="G2255" i="5"/>
  <c r="R279" i="5"/>
  <c r="G899" i="5"/>
  <c r="I919" i="5"/>
  <c r="R1190" i="5"/>
  <c r="I323"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R44" i="5"/>
  <c r="G54" i="5"/>
  <c r="G56" i="5"/>
  <c r="G62" i="5"/>
  <c r="F70" i="5"/>
  <c r="I88" i="5"/>
  <c r="G96" i="5"/>
  <c r="R110" i="5"/>
  <c r="G120" i="5"/>
  <c r="G126" i="5"/>
  <c r="G128" i="5"/>
  <c r="F136" i="5"/>
  <c r="G142" i="5"/>
  <c r="R144" i="5"/>
  <c r="G160" i="5"/>
  <c r="R168"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F164" i="5"/>
  <c r="R164" i="5"/>
  <c r="H164" i="5"/>
  <c r="G164" i="5"/>
  <c r="R188" i="5"/>
  <c r="I156" i="5"/>
  <c r="J156" i="5"/>
  <c r="F156" i="5"/>
  <c r="R156" i="5"/>
  <c r="H156" i="5"/>
  <c r="G156" i="5"/>
  <c r="I124" i="5"/>
  <c r="F124" i="5"/>
  <c r="R124" i="5"/>
  <c r="H124" i="5"/>
  <c r="G124" i="5"/>
  <c r="I92" i="5"/>
  <c r="R92" i="5"/>
  <c r="H92" i="5"/>
  <c r="G92" i="5"/>
  <c r="I212" i="5"/>
  <c r="F212" i="5"/>
  <c r="R212" i="5"/>
  <c r="H212" i="5"/>
  <c r="G212" i="5"/>
  <c r="I52" i="5"/>
  <c r="F52" i="5"/>
  <c r="R52" i="5"/>
  <c r="G52" i="5"/>
  <c r="I76" i="5"/>
  <c r="F76" i="5"/>
  <c r="R76" i="5"/>
  <c r="H76" i="5"/>
  <c r="J1076" i="5"/>
  <c r="H1076" i="5"/>
  <c r="H468" i="5"/>
  <c r="I468" i="5"/>
  <c r="J468" i="5"/>
  <c r="R428" i="5"/>
  <c r="H428" i="5"/>
  <c r="J428" i="5"/>
  <c r="F428" i="5"/>
  <c r="R412" i="5"/>
  <c r="H412" i="5"/>
  <c r="I412" i="5"/>
  <c r="J412" i="5"/>
  <c r="F412" i="5"/>
  <c r="R332" i="5"/>
  <c r="H332" i="5"/>
  <c r="F332" i="5"/>
  <c r="R292" i="5"/>
  <c r="H292" i="5"/>
  <c r="F292" i="5"/>
  <c r="R260" i="5"/>
  <c r="H260" i="5"/>
  <c r="I260" i="5"/>
  <c r="F260" i="5"/>
  <c r="R524" i="5"/>
  <c r="H524" i="5"/>
  <c r="J524" i="5"/>
  <c r="F524" i="5"/>
  <c r="R500" i="5"/>
  <c r="H500" i="5"/>
  <c r="I500" i="5"/>
  <c r="J500" i="5"/>
  <c r="F500" i="5"/>
  <c r="R388" i="5"/>
  <c r="H388" i="5"/>
  <c r="I388" i="5"/>
  <c r="F388" i="5"/>
  <c r="J932" i="5"/>
  <c r="F932" i="5"/>
  <c r="R932" i="5"/>
  <c r="H932" i="5"/>
  <c r="I932" i="5"/>
  <c r="H772" i="5"/>
  <c r="G1516" i="5"/>
  <c r="R1492" i="5"/>
  <c r="F1428" i="5"/>
  <c r="R452" i="5"/>
  <c r="I452" i="5"/>
  <c r="J452" i="5"/>
  <c r="F452" i="5"/>
  <c r="R444" i="5"/>
  <c r="H444" i="5"/>
  <c r="I444" i="5"/>
  <c r="H372" i="5"/>
  <c r="I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I236" i="5"/>
  <c r="G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H381" i="5"/>
  <c r="R381" i="5"/>
  <c r="G461" i="5"/>
  <c r="S980" i="5"/>
  <c r="F381" i="5"/>
  <c r="I563" i="5"/>
  <c r="R236" i="5"/>
  <c r="S359" i="5"/>
  <c r="S297" i="5"/>
  <c r="S784" i="5"/>
  <c r="G205" i="5"/>
  <c r="G333"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R341" i="5"/>
  <c r="G2118" i="5"/>
  <c r="R1856" i="5"/>
  <c r="H2000" i="5"/>
  <c r="H1139" i="5"/>
  <c r="H1403" i="5"/>
  <c r="I1116" i="5"/>
  <c r="I1256" i="5"/>
  <c r="J877" i="5"/>
  <c r="R2112" i="5"/>
  <c r="J1564" i="5"/>
  <c r="F175" i="5"/>
  <c r="R175" i="5"/>
  <c r="H175" i="5"/>
  <c r="I175" i="5"/>
  <c r="S230" i="5"/>
  <c r="H253" i="5"/>
  <c r="R253" i="5"/>
  <c r="I253" i="5"/>
  <c r="G253" i="5"/>
  <c r="S260" i="5"/>
  <c r="S284" i="5"/>
  <c r="S290" i="5"/>
  <c r="S296" i="5"/>
  <c r="S346" i="5"/>
  <c r="S358" i="5"/>
  <c r="S364" i="5"/>
  <c r="S418" i="5"/>
  <c r="S437" i="5"/>
  <c r="S461" i="5"/>
  <c r="S2468" i="5"/>
  <c r="S2482" i="5"/>
  <c r="G545" i="5"/>
  <c r="R49" i="5"/>
  <c r="R33" i="5"/>
  <c r="G71" i="5"/>
  <c r="H1436" i="5"/>
  <c r="G1548" i="5"/>
  <c r="G1612" i="5"/>
  <c r="F187" i="5"/>
  <c r="G175" i="5"/>
  <c r="R1548" i="5"/>
  <c r="R1612" i="5"/>
  <c r="I1564" i="5"/>
  <c r="G1436" i="5"/>
  <c r="R1670" i="5"/>
  <c r="I276" i="5"/>
  <c r="F1612" i="5"/>
  <c r="H1564" i="5"/>
  <c r="J1548" i="5"/>
  <c r="J1612" i="5"/>
  <c r="S278" i="5"/>
  <c r="I2255" i="5"/>
  <c r="R543" i="5"/>
  <c r="S751" i="5"/>
  <c r="S806" i="5"/>
  <c r="S1388" i="5"/>
  <c r="S2430" i="5"/>
  <c r="S580" i="5"/>
  <c r="J1192" i="5"/>
  <c r="S838" i="5"/>
  <c r="S575" i="5"/>
  <c r="S636" i="5"/>
  <c r="S502" i="5"/>
  <c r="S532" i="5"/>
  <c r="S1118" i="5"/>
  <c r="S1150" i="5"/>
  <c r="S1410" i="5"/>
  <c r="S1456" i="5"/>
  <c r="S2030" i="5"/>
  <c r="F111" i="5"/>
  <c r="S398" i="5"/>
  <c r="F543" i="5"/>
  <c r="G543" i="5"/>
  <c r="S601" i="5"/>
  <c r="S672" i="5"/>
  <c r="S954" i="5"/>
  <c r="S960" i="5"/>
  <c r="S1030" i="5"/>
  <c r="S1142" i="5"/>
  <c r="S790" i="5"/>
  <c r="S890" i="5"/>
  <c r="S854" i="5"/>
  <c r="H472" i="5"/>
  <c r="F472" i="5"/>
  <c r="H302" i="5"/>
  <c r="G302" i="5"/>
  <c r="S1000" i="5"/>
  <c r="S1006" i="5"/>
  <c r="S1012" i="5"/>
  <c r="S1018" i="5"/>
  <c r="S1047" i="5"/>
  <c r="S1064" i="5"/>
  <c r="S1070" i="5"/>
  <c r="S1082" i="5"/>
  <c r="G985" i="5"/>
  <c r="R89" i="5"/>
  <c r="G73" i="5"/>
  <c r="H57" i="5"/>
  <c r="R41" i="5"/>
  <c r="I25" i="5"/>
  <c r="S989" i="5"/>
  <c r="S972" i="5"/>
  <c r="S2370" i="5"/>
  <c r="R853" i="5"/>
  <c r="S1076" i="5"/>
  <c r="R223" i="5"/>
  <c r="R2148" i="5"/>
  <c r="G2148" i="5"/>
  <c r="H2148" i="5"/>
  <c r="S2350" i="5"/>
  <c r="S920" i="5"/>
  <c r="S2034" i="5"/>
  <c r="S2138" i="5"/>
  <c r="S961" i="5"/>
  <c r="I1144" i="5"/>
  <c r="S744" i="5"/>
  <c r="S208" i="5"/>
  <c r="S214" i="5"/>
  <c r="S264" i="5"/>
  <c r="S1404" i="5"/>
  <c r="S1448" i="5"/>
  <c r="S1496" i="5"/>
  <c r="S1552" i="5"/>
  <c r="S1634" i="5"/>
  <c r="S1674" i="5"/>
  <c r="H1743" i="5"/>
  <c r="S1136" i="5"/>
  <c r="I2311" i="5"/>
  <c r="G2311" i="5"/>
  <c r="S568" i="5"/>
  <c r="S270" i="5"/>
  <c r="S309" i="5"/>
  <c r="S344"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S534" i="5"/>
  <c r="S607" i="5"/>
  <c r="S1088" i="5"/>
  <c r="S818" i="5"/>
  <c r="S229" i="5"/>
  <c r="J1654" i="5"/>
  <c r="I1654" i="5"/>
  <c r="R980" i="5"/>
  <c r="F1604" i="5"/>
  <c r="R300" i="5"/>
  <c r="F579" i="5"/>
  <c r="S504" i="5"/>
  <c r="S202" i="5"/>
  <c r="J579" i="5"/>
  <c r="G1492" i="5"/>
  <c r="R1038" i="5"/>
  <c r="R468" i="5"/>
  <c r="F468" i="5"/>
  <c r="J1068" i="5"/>
  <c r="F1068" i="5"/>
  <c r="S194" i="5"/>
  <c r="S350" i="5"/>
  <c r="S458" i="5"/>
  <c r="S250" i="5"/>
  <c r="F516" i="5"/>
  <c r="G472" i="5"/>
  <c r="F1644" i="5"/>
  <c r="H1654" i="5"/>
  <c r="I1020" i="5"/>
  <c r="G516" i="5"/>
  <c r="R516" i="5"/>
  <c r="G1564" i="5"/>
  <c r="F1564" i="5"/>
  <c r="S621" i="5"/>
  <c r="S340" i="5"/>
  <c r="S316"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612" i="5"/>
  <c r="S615" i="5"/>
  <c r="G966" i="5"/>
  <c r="G2062" i="5"/>
  <c r="J1468" i="5"/>
  <c r="R2119" i="5"/>
  <c r="F940" i="5"/>
  <c r="J476" i="5"/>
  <c r="I2040" i="5"/>
  <c r="H1004" i="5"/>
  <c r="G2292" i="5"/>
  <c r="I2271"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G791" i="5"/>
  <c r="R2271" i="5"/>
  <c r="R598" i="5"/>
  <c r="I510" i="5"/>
  <c r="H347" i="5"/>
  <c r="G2206" i="5"/>
  <c r="J1411" i="5"/>
  <c r="H967" i="5"/>
  <c r="I839" i="5"/>
  <c r="F2271" i="5"/>
  <c r="I680" i="5"/>
  <c r="F510" i="5"/>
  <c r="F55" i="5"/>
  <c r="H680" i="5"/>
  <c r="F638" i="5"/>
  <c r="H598" i="5"/>
  <c r="G510" i="5"/>
  <c r="I2206" i="5"/>
  <c r="F2206" i="5"/>
  <c r="R1046" i="5"/>
  <c r="I598" i="5"/>
  <c r="R680" i="5"/>
  <c r="G2271" i="5"/>
  <c r="G638" i="5"/>
  <c r="H207" i="5"/>
  <c r="J2206" i="5"/>
  <c r="I2364"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392" i="5"/>
  <c r="J2054" i="5"/>
  <c r="H81" i="5"/>
  <c r="H604" i="5"/>
  <c r="J1024" i="5"/>
  <c r="G2375" i="5"/>
  <c r="R1823" i="5"/>
  <c r="I2152" i="5"/>
  <c r="J1171" i="5"/>
  <c r="I1267" i="5"/>
  <c r="F81" i="5"/>
  <c r="R81" i="5"/>
  <c r="I316" i="5"/>
  <c r="F540" i="5"/>
  <c r="G140" i="5"/>
  <c r="F1499" i="5"/>
  <c r="H2486" i="5"/>
  <c r="G2486" i="5"/>
  <c r="H747" i="5"/>
  <c r="H2316" i="5"/>
  <c r="J2316" i="5"/>
  <c r="I2062" i="5"/>
  <c r="H1524" i="5"/>
  <c r="R2152"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R2316" i="5"/>
  <c r="J472" i="5"/>
  <c r="G640" i="5"/>
  <c r="J864" i="5"/>
  <c r="H2419" i="5"/>
  <c r="I81" i="5"/>
  <c r="H1823" i="5"/>
  <c r="I1503" i="5"/>
  <c r="G2333" i="5"/>
  <c r="F1454" i="5"/>
  <c r="I772" i="5"/>
  <c r="H2366" i="5"/>
  <c r="J2366" i="5"/>
  <c r="J2279" i="5"/>
  <c r="G1608" i="5"/>
  <c r="H271" i="5"/>
  <c r="J1551" i="5"/>
  <c r="H587" i="5"/>
  <c r="R475" i="5"/>
  <c r="F919" i="5"/>
  <c r="I1823" i="5"/>
  <c r="I1031" i="5"/>
  <c r="G551" i="5"/>
  <c r="F312" i="5"/>
  <c r="F475" i="5"/>
  <c r="H919" i="5"/>
  <c r="J2046" i="5"/>
  <c r="R271" i="5"/>
  <c r="H895" i="5"/>
  <c r="F895" i="5"/>
  <c r="I99" i="5"/>
  <c r="G2046" i="5"/>
  <c r="G1630" i="5"/>
  <c r="G830" i="5"/>
  <c r="F2486" i="5"/>
  <c r="F271" i="5"/>
  <c r="R448"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S252" i="5"/>
  <c r="S554" i="5"/>
  <c r="I446" i="5"/>
  <c r="F1099" i="5"/>
  <c r="R1179" i="5"/>
  <c r="S440" i="5"/>
  <c r="J1879" i="5"/>
  <c r="S392" i="5"/>
  <c r="S1201" i="5"/>
  <c r="S950" i="5"/>
  <c r="H859" i="5"/>
  <c r="S618" i="5"/>
  <c r="S473" i="5"/>
  <c r="G1275" i="5"/>
  <c r="S729" i="5"/>
  <c r="S712" i="5"/>
  <c r="I1208" i="5"/>
  <c r="J399" i="5"/>
  <c r="S286" i="5"/>
  <c r="G1483" i="5"/>
  <c r="J623" i="5"/>
  <c r="S1126" i="5"/>
  <c r="S660" i="5"/>
  <c r="I347" i="5"/>
  <c r="G859" i="5"/>
  <c r="H150" i="5"/>
  <c r="S1223" i="5"/>
  <c r="S1194" i="5"/>
  <c r="S1146" i="5"/>
  <c r="G990" i="5"/>
  <c r="S318" i="5"/>
  <c r="I2423" i="5"/>
  <c r="J1275" i="5"/>
  <c r="J446" i="5"/>
  <c r="S326" i="5"/>
  <c r="S800" i="5"/>
  <c r="J1935" i="5"/>
  <c r="R1879" i="5"/>
  <c r="G1966" i="5"/>
  <c r="S847" i="5"/>
  <c r="S665" i="5"/>
  <c r="S1336" i="5"/>
  <c r="F552" i="5"/>
  <c r="R2032" i="5"/>
  <c r="G1039" i="5"/>
  <c r="S1265" i="5"/>
  <c r="F859" i="5"/>
  <c r="J2023" i="5"/>
  <c r="H1483" i="5"/>
  <c r="R2023" i="5"/>
  <c r="S221" i="5"/>
  <c r="G623" i="5"/>
  <c r="I1166" i="5"/>
  <c r="S654" i="5"/>
  <c r="S406" i="5"/>
  <c r="G279" i="5"/>
  <c r="G488" i="5"/>
  <c r="R446" i="5"/>
  <c r="S293" i="5"/>
  <c r="R859" i="5"/>
  <c r="H2023" i="5"/>
  <c r="S853" i="5"/>
  <c r="R552" i="5"/>
  <c r="F752" i="5"/>
  <c r="H446" i="5"/>
  <c r="G1099" i="5"/>
  <c r="I859" i="5"/>
  <c r="S114" i="5"/>
  <c r="S460" i="5"/>
  <c r="I1879" i="5"/>
  <c r="F1935" i="5"/>
  <c r="H1879" i="5"/>
  <c r="I107" i="5"/>
  <c r="H768" i="5"/>
  <c r="S1180" i="5"/>
  <c r="S833" i="5"/>
  <c r="S898" i="5"/>
  <c r="S216" i="5"/>
  <c r="G446" i="5"/>
  <c r="J859" i="5"/>
  <c r="R1935" i="5"/>
  <c r="S494" i="5"/>
  <c r="S786" i="5"/>
  <c r="S988" i="5"/>
  <c r="S1230" i="5"/>
  <c r="S527" i="5"/>
  <c r="S1173" i="5"/>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R862" i="5"/>
  <c r="H862" i="5"/>
  <c r="R119" i="5"/>
  <c r="F119" i="5"/>
  <c r="S226" i="5"/>
  <c r="S1622" i="5"/>
  <c r="J2048" i="5"/>
  <c r="G1583" i="5"/>
  <c r="J1519" i="5"/>
  <c r="F1379" i="5"/>
  <c r="R1615" i="5"/>
  <c r="S2004" i="5"/>
  <c r="R1519" i="5"/>
  <c r="F1923" i="5"/>
  <c r="G1299" i="5"/>
  <c r="J1203" i="5"/>
  <c r="I1203" i="5"/>
  <c r="J1647"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R864" i="5"/>
  <c r="J587" i="5"/>
  <c r="H515" i="5"/>
  <c r="F2191" i="5"/>
  <c r="I1566" i="5"/>
  <c r="F1251" i="5"/>
  <c r="J960" i="5"/>
  <c r="R455" i="5"/>
  <c r="J659" i="5"/>
  <c r="H455" i="5"/>
  <c r="J2031" i="5"/>
  <c r="H659" i="5"/>
  <c r="I691" i="5"/>
  <c r="F2031" i="5"/>
  <c r="G1935" i="5"/>
  <c r="F2255" i="5"/>
  <c r="G887" i="5"/>
  <c r="R887" i="5"/>
  <c r="G351" i="5"/>
  <c r="G267" i="5"/>
  <c r="I267" i="5"/>
  <c r="H267" i="5"/>
  <c r="H151" i="5"/>
  <c r="I151" i="5"/>
  <c r="H231" i="5"/>
  <c r="S360" i="5"/>
  <c r="I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I312" i="5"/>
  <c r="G312" i="5"/>
  <c r="G248" i="5"/>
  <c r="F248" i="5"/>
  <c r="R1387" i="5"/>
  <c r="R382" i="5"/>
  <c r="G427" i="5"/>
  <c r="R519" i="5"/>
  <c r="R664" i="5"/>
  <c r="R459" i="5"/>
  <c r="S405" i="5"/>
  <c r="H215" i="5"/>
  <c r="I427" i="5"/>
  <c r="G439" i="5"/>
  <c r="S486" i="5"/>
  <c r="F278" i="5"/>
  <c r="R312" i="5"/>
  <c r="F382" i="5"/>
  <c r="F664" i="5"/>
  <c r="J459" i="5"/>
  <c r="I339" i="5"/>
  <c r="H427" i="5"/>
  <c r="R439" i="5"/>
  <c r="S981" i="5"/>
  <c r="I278"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F190" i="5"/>
  <c r="J832" i="5"/>
  <c r="H992" i="5"/>
  <c r="I128" i="5"/>
  <c r="H1190" i="5"/>
  <c r="F327" i="5"/>
  <c r="G1679" i="5"/>
  <c r="H1647" i="5"/>
  <c r="I1519" i="5"/>
  <c r="H1384"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G135" i="5"/>
  <c r="I135" i="5"/>
  <c r="R135" i="5"/>
  <c r="H135" i="5"/>
  <c r="F199" i="5"/>
  <c r="R199" i="5"/>
  <c r="I199" i="5"/>
  <c r="S212" i="5"/>
  <c r="H307" i="5"/>
  <c r="F307" i="5"/>
  <c r="G307" i="5"/>
  <c r="I307" i="5"/>
  <c r="R307" i="5"/>
  <c r="F363" i="5"/>
  <c r="H363" i="5"/>
  <c r="I363" i="5"/>
  <c r="G363" i="5"/>
  <c r="S389" i="5"/>
  <c r="S416" i="5"/>
  <c r="J1320" i="5"/>
  <c r="I1320" i="5"/>
  <c r="S1447" i="5"/>
  <c r="S1476" i="5"/>
  <c r="S1542" i="5"/>
  <c r="S1574" i="5"/>
  <c r="S1638" i="5"/>
  <c r="S620" i="5"/>
  <c r="G83" i="5"/>
  <c r="F83" i="5"/>
  <c r="R83" i="5"/>
  <c r="I83"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G176" i="5"/>
  <c r="F176" i="5"/>
  <c r="R176" i="5"/>
  <c r="G134" i="5"/>
  <c r="R134" i="5"/>
  <c r="H134" i="5"/>
  <c r="G70" i="5"/>
  <c r="I70" i="5"/>
  <c r="G48" i="5"/>
  <c r="F48" i="5"/>
  <c r="I48" i="5"/>
  <c r="G32" i="5"/>
  <c r="I32" i="5"/>
  <c r="G2279" i="5"/>
  <c r="R2279" i="5"/>
  <c r="R2405" i="5"/>
  <c r="G1901" i="5"/>
  <c r="F399" i="5"/>
  <c r="F2079" i="5"/>
  <c r="G207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H1302" i="5"/>
  <c r="F1566" i="5"/>
  <c r="F2179" i="5"/>
  <c r="H2195" i="5"/>
  <c r="G950" i="5"/>
  <c r="I1630" i="5"/>
  <c r="R1111" i="5"/>
  <c r="R272" i="5"/>
  <c r="G272" i="5"/>
  <c r="S320" i="5"/>
  <c r="G2064" i="5"/>
  <c r="F2064" i="5"/>
  <c r="I2064" i="5"/>
  <c r="R2488" i="5"/>
  <c r="F407" i="5"/>
  <c r="F1327" i="5"/>
  <c r="I768" i="5"/>
  <c r="H64"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R462" i="5"/>
  <c r="R28" i="5"/>
  <c r="G2195" i="5"/>
  <c r="F2279" i="5"/>
  <c r="F499" i="5"/>
  <c r="J2179" i="5"/>
  <c r="J219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371" i="5"/>
  <c r="H2371" i="5"/>
  <c r="I2371" i="5"/>
  <c r="G2371" i="5"/>
  <c r="F2371" i="5"/>
  <c r="R2203" i="5"/>
  <c r="J2203" i="5"/>
  <c r="F2203" i="5"/>
  <c r="I471" i="5"/>
  <c r="R576" i="5"/>
  <c r="J1503" i="5"/>
  <c r="G119" i="5"/>
  <c r="F231" i="5"/>
  <c r="I1894" i="5"/>
  <c r="G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920" i="5"/>
  <c r="R120" i="5"/>
  <c r="F184" i="5"/>
  <c r="J1259" i="5"/>
  <c r="R479" i="5"/>
  <c r="H2438" i="5"/>
  <c r="J2430" i="5"/>
  <c r="F1083" i="5"/>
  <c r="S936" i="5"/>
  <c r="J539" i="5"/>
  <c r="F1592" i="5"/>
  <c r="G392" i="5"/>
  <c r="R1484" i="5"/>
  <c r="H1272" i="5"/>
  <c r="I22" i="5"/>
  <c r="I206" i="5"/>
  <c r="R1550" i="5"/>
  <c r="J1323" i="5"/>
  <c r="F990" i="5"/>
  <c r="G1511" i="5"/>
  <c r="I2254" i="5"/>
  <c r="H2375" i="5"/>
  <c r="G903" i="5"/>
  <c r="I2435" i="5"/>
  <c r="I1680" i="5"/>
  <c r="I1464" i="5"/>
  <c r="F2435" i="5"/>
  <c r="R1464" i="5"/>
  <c r="F1302" i="5"/>
  <c r="S1775"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F142" i="5"/>
  <c r="F243" i="5"/>
  <c r="F2123" i="5"/>
  <c r="J2254" i="5"/>
  <c r="J2032" i="5"/>
  <c r="I2032" i="5"/>
  <c r="G2032" i="5"/>
  <c r="R327" i="5"/>
  <c r="G327" i="5"/>
  <c r="I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I360" i="5"/>
  <c r="R360" i="5"/>
  <c r="I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I1211" i="5"/>
  <c r="R315" i="5"/>
  <c r="H1167" i="5"/>
  <c r="R1483" i="5"/>
  <c r="H2107" i="5"/>
  <c r="R839" i="5"/>
  <c r="H619" i="5"/>
  <c r="R1211" i="5"/>
  <c r="R432" i="5"/>
  <c r="F1483" i="5"/>
  <c r="H32" i="5"/>
  <c r="H112" i="5"/>
  <c r="H1211" i="5"/>
  <c r="J1179" i="5"/>
  <c r="J2243" i="5"/>
  <c r="H2094" i="5"/>
  <c r="R1643" i="5"/>
  <c r="I435" i="5"/>
  <c r="G1211" i="5"/>
  <c r="F1275" i="5"/>
  <c r="I1483"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F198" i="5"/>
  <c r="H176" i="5"/>
  <c r="H2243" i="5"/>
  <c r="R1167" i="5"/>
  <c r="F355" i="5"/>
  <c r="R2263" i="5"/>
  <c r="I355" i="5"/>
  <c r="F2094" i="5"/>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I238" i="5"/>
  <c r="F238" i="5"/>
  <c r="H238" i="5"/>
  <c r="J2227" i="5"/>
  <c r="R2227" i="5"/>
  <c r="G2227" i="5"/>
  <c r="S268" i="5"/>
  <c r="S394" i="5"/>
  <c r="J1062" i="5"/>
  <c r="G2052" i="5"/>
  <c r="G407" i="5"/>
  <c r="I2312" i="5"/>
  <c r="I2052" i="5"/>
  <c r="R807" i="5"/>
  <c r="G619" i="5"/>
  <c r="S614" i="5"/>
  <c r="J435" i="5"/>
  <c r="R429" i="5"/>
  <c r="H983" i="5"/>
  <c r="R1303" i="5"/>
  <c r="H1751" i="5"/>
  <c r="F1079" i="5"/>
  <c r="G2182" i="5"/>
  <c r="G1863" i="5"/>
  <c r="R1863" i="5"/>
  <c r="H1863" i="5"/>
  <c r="F1863"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F435" i="5"/>
  <c r="S281" i="5"/>
  <c r="S578" i="5"/>
  <c r="G983" i="5"/>
  <c r="R147" i="5"/>
  <c r="J1662" i="5"/>
  <c r="F447" i="5"/>
  <c r="H227" i="5"/>
  <c r="F1662" i="5"/>
  <c r="R2199" i="5"/>
  <c r="S1976" i="5"/>
  <c r="H831" i="5"/>
  <c r="I831" i="5"/>
  <c r="J831" i="5"/>
  <c r="F831" i="5"/>
  <c r="G2372" i="5"/>
  <c r="H787" i="5"/>
  <c r="S814" i="5"/>
  <c r="S192" i="5"/>
  <c r="I619" i="5"/>
  <c r="J1335" i="5"/>
  <c r="H1303" i="5"/>
  <c r="R1662" i="5"/>
  <c r="H1662" i="5"/>
  <c r="F1278" i="5"/>
  <c r="I2199" i="5"/>
  <c r="J1863" i="5"/>
  <c r="I2190" i="5"/>
  <c r="H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H435" i="5"/>
  <c r="S926" i="5"/>
  <c r="F807" i="5"/>
  <c r="I429" i="5"/>
  <c r="S760" i="5"/>
  <c r="S822" i="5"/>
  <c r="F227" i="5"/>
  <c r="R1239" i="5"/>
  <c r="G2190" i="5"/>
  <c r="G1079" i="5"/>
  <c r="R951" i="5"/>
  <c r="F592" i="5"/>
  <c r="R592" i="5"/>
  <c r="I592" i="5"/>
  <c r="G799" i="5"/>
  <c r="H799" i="5"/>
  <c r="R799" i="5"/>
  <c r="J170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99" i="5"/>
  <c r="F211" i="5"/>
  <c r="H211" i="5"/>
  <c r="I211" i="5"/>
  <c r="G211" i="5"/>
  <c r="I227" i="5"/>
  <c r="G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I145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H365" i="5"/>
  <c r="G365" i="5"/>
  <c r="G324" i="5"/>
  <c r="H324"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F356" i="5"/>
  <c r="G356" i="5"/>
  <c r="R356" i="5"/>
  <c r="H244" i="5"/>
  <c r="I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I123" i="5"/>
  <c r="G123" i="5"/>
  <c r="F155" i="5"/>
  <c r="I155" i="5"/>
  <c r="F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H62" i="5"/>
  <c r="F62" i="5"/>
  <c r="I62" i="5"/>
  <c r="A24" i="2"/>
  <c r="A5" i="2"/>
  <c r="R520" i="5"/>
  <c r="H731" i="5"/>
  <c r="H182" i="5"/>
  <c r="R342" i="5"/>
  <c r="I36" i="5"/>
  <c r="H54" i="5"/>
  <c r="J912" i="5"/>
  <c r="H1614" i="5"/>
  <c r="R224" i="5"/>
  <c r="R1528" i="5"/>
  <c r="J1592" i="5"/>
  <c r="G342" i="5"/>
  <c r="H1203" i="5"/>
  <c r="J1299" i="5"/>
  <c r="R2192" i="5"/>
  <c r="I2415" i="5"/>
  <c r="I824" i="5"/>
  <c r="H976" i="5"/>
  <c r="R2336" i="5"/>
  <c r="H1245" i="5"/>
  <c r="G1062" i="5"/>
  <c r="H520" i="5"/>
  <c r="R912" i="5"/>
  <c r="I1040" i="5"/>
  <c r="I1614" i="5"/>
  <c r="F96"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H568" i="5"/>
  <c r="I20" i="5"/>
  <c r="G36" i="5"/>
  <c r="F1680" i="5"/>
  <c r="R2421" i="5"/>
  <c r="G1614" i="5"/>
  <c r="I2304" i="5"/>
  <c r="R400" i="5"/>
  <c r="F400" i="5"/>
  <c r="I1476" i="5"/>
  <c r="F106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G1262" i="5"/>
  <c r="H1262" i="5"/>
  <c r="J1262" i="5"/>
  <c r="F1262" i="5"/>
  <c r="I1262" i="5"/>
  <c r="R1262" i="5"/>
  <c r="R774" i="5"/>
  <c r="J774" i="5"/>
  <c r="G774" i="5"/>
  <c r="I774" i="5"/>
  <c r="F774" i="5"/>
  <c r="H774" i="5"/>
  <c r="G527" i="5"/>
  <c r="I527" i="5"/>
  <c r="J527" i="5"/>
  <c r="R527" i="5"/>
  <c r="R1358" i="5"/>
  <c r="I1358" i="5"/>
  <c r="J1358" i="5"/>
  <c r="F1358" i="5"/>
  <c r="G1358" i="5"/>
  <c r="H1358"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I392" i="5"/>
  <c r="R328" i="5"/>
  <c r="H328" i="5"/>
  <c r="I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F200" i="5"/>
  <c r="R200" i="5"/>
  <c r="H200" i="5"/>
  <c r="R158" i="5"/>
  <c r="G136" i="5"/>
  <c r="H136" i="5"/>
  <c r="I136" i="5"/>
  <c r="R136" i="5"/>
  <c r="G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G35" i="5"/>
  <c r="R35" i="5"/>
  <c r="H35" i="5"/>
  <c r="G107" i="5"/>
  <c r="F107" i="5"/>
  <c r="H107" i="5"/>
  <c r="G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H323" i="5"/>
  <c r="G323" i="5"/>
  <c r="F323" i="5"/>
  <c r="R323"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F152" i="5"/>
  <c r="R152" i="5"/>
  <c r="H152" i="5"/>
  <c r="I152" i="5"/>
  <c r="G110" i="5"/>
  <c r="H110" i="5"/>
  <c r="I110" i="5"/>
  <c r="F110" i="5"/>
  <c r="G88" i="5"/>
  <c r="F88" i="5"/>
  <c r="R88" i="5"/>
  <c r="H88" i="5"/>
  <c r="G46" i="5"/>
  <c r="I46" i="5"/>
  <c r="F46" i="5"/>
  <c r="R46" i="5"/>
  <c r="H46" i="5"/>
  <c r="G30" i="5"/>
  <c r="F30" i="5"/>
  <c r="R30" i="5"/>
  <c r="H30" i="5"/>
  <c r="I30" i="5"/>
  <c r="H1847" i="5"/>
  <c r="G375" i="5"/>
  <c r="H1688" i="5"/>
  <c r="I1688" i="5"/>
  <c r="J1688" i="5"/>
  <c r="F1688" i="5"/>
  <c r="I1672" i="5"/>
  <c r="J1672" i="5"/>
  <c r="R1672" i="5"/>
  <c r="R616" i="5"/>
  <c r="F616" i="5"/>
  <c r="J576" i="5"/>
  <c r="F576" i="5"/>
  <c r="I576" i="5"/>
  <c r="J610" i="5"/>
  <c r="R488" i="5"/>
  <c r="F488" i="5"/>
  <c r="R368" i="5"/>
  <c r="H368" i="5"/>
  <c r="I368" i="5"/>
  <c r="F368" i="5"/>
  <c r="G368" i="5"/>
  <c r="H304" i="5"/>
  <c r="R304" i="5"/>
  <c r="I304" i="5"/>
  <c r="G304" i="5"/>
  <c r="F304" i="5"/>
  <c r="F240" i="5"/>
  <c r="G240" i="5"/>
  <c r="R240" i="5"/>
  <c r="H240" i="5"/>
  <c r="I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H60" i="5"/>
  <c r="F531"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F487" i="5"/>
  <c r="I1920" i="5"/>
  <c r="H2188" i="5"/>
  <c r="G2053" i="5"/>
  <c r="I1407" i="5"/>
  <c r="I2168" i="5"/>
  <c r="S1944" i="5"/>
  <c r="S1308" i="5"/>
  <c r="S2460" i="5"/>
  <c r="R669" i="5"/>
  <c r="F717"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G51" i="5"/>
  <c r="F63" i="5"/>
  <c r="R63" i="5"/>
  <c r="H63" i="5"/>
  <c r="I63" i="5"/>
  <c r="G63" i="5"/>
  <c r="G95" i="5"/>
  <c r="R95" i="5"/>
  <c r="H95" i="5"/>
  <c r="I95" i="5"/>
  <c r="F127" i="5"/>
  <c r="R127" i="5"/>
  <c r="H127" i="5"/>
  <c r="G127" i="5"/>
  <c r="I127" i="5"/>
  <c r="G159" i="5"/>
  <c r="H159" i="5"/>
  <c r="S204" i="5"/>
  <c r="F216" i="5"/>
  <c r="H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G352" i="5"/>
  <c r="F352" i="5"/>
  <c r="G288" i="5"/>
  <c r="R288" i="5"/>
  <c r="F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G208" i="5"/>
  <c r="F208" i="5"/>
  <c r="R208" i="5"/>
  <c r="H208" i="5"/>
  <c r="G144" i="5"/>
  <c r="I144" i="5"/>
  <c r="F144" i="5"/>
  <c r="G80" i="5"/>
  <c r="F80" i="5"/>
  <c r="R80" i="5"/>
  <c r="H80" i="5"/>
  <c r="G40" i="5"/>
  <c r="I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G68" i="5"/>
  <c r="H1500" i="5"/>
  <c r="G1193" i="5"/>
  <c r="J1041" i="5"/>
  <c r="H2329" i="5"/>
  <c r="I921" i="5"/>
  <c r="H1041" i="5"/>
  <c r="I461" i="5"/>
  <c r="H68" i="5"/>
  <c r="F1797" i="5"/>
  <c r="H251" i="5"/>
  <c r="J2277" i="5"/>
  <c r="F461" i="5"/>
  <c r="H308" i="5"/>
  <c r="S2192" i="5"/>
  <c r="F2231" i="5"/>
  <c r="S2475" i="5"/>
  <c r="I181" i="5"/>
  <c r="I341" i="5"/>
  <c r="R1460" i="5"/>
  <c r="S2294" i="5"/>
  <c r="G526" i="5"/>
  <c r="F526" i="5"/>
  <c r="H526" i="5"/>
  <c r="I526" i="5"/>
  <c r="R526" i="5"/>
  <c r="I358" i="5"/>
  <c r="G358" i="5"/>
  <c r="R358" i="5"/>
  <c r="F358" i="5"/>
  <c r="G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F287" i="5"/>
  <c r="G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R1473" i="5"/>
  <c r="G65" i="5"/>
  <c r="F73" i="5"/>
  <c r="I2079" i="5"/>
  <c r="F1326" i="5"/>
  <c r="F65" i="5"/>
  <c r="R953" i="5"/>
  <c r="G167" i="5"/>
  <c r="R656" i="5"/>
  <c r="H2498" i="5"/>
  <c r="F2499" i="5"/>
  <c r="R2499"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R75" i="5"/>
  <c r="H75" i="5"/>
  <c r="I75" i="5"/>
  <c r="G75" i="5"/>
  <c r="F139" i="5"/>
  <c r="H139" i="5"/>
  <c r="I139" i="5"/>
  <c r="G139" i="5"/>
  <c r="R139" i="5"/>
  <c r="S191" i="5"/>
  <c r="S197" i="5"/>
  <c r="S237" i="5"/>
  <c r="S243" i="5"/>
  <c r="S257" i="5"/>
  <c r="F331" i="5"/>
  <c r="I331" i="5"/>
  <c r="H331" i="5"/>
  <c r="G331" i="5"/>
  <c r="H383" i="5"/>
  <c r="I383"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F344" i="5"/>
  <c r="R344" i="5"/>
  <c r="G344" i="5"/>
  <c r="H344" i="5"/>
  <c r="F252" i="5"/>
  <c r="G252" i="5"/>
  <c r="R252" i="5"/>
  <c r="H252" i="5"/>
  <c r="I252" i="5"/>
  <c r="H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R167" i="5"/>
  <c r="H167" i="5"/>
  <c r="R299" i="5"/>
  <c r="I299" i="5"/>
  <c r="G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R611" i="5"/>
  <c r="I575" i="5"/>
  <c r="G2187" i="5"/>
  <c r="I2187" i="5"/>
  <c r="H1992" i="5"/>
  <c r="G1783" i="5"/>
  <c r="J2187"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R27" i="5"/>
  <c r="H27" i="5"/>
  <c r="I27" i="5"/>
  <c r="G27" i="5"/>
  <c r="R53" i="5"/>
  <c r="H53" i="5"/>
  <c r="I53"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R261" i="5"/>
  <c r="G245" i="5"/>
  <c r="I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G271" i="5"/>
  <c r="F967" i="5"/>
  <c r="J967" i="5"/>
  <c r="I1888" i="5"/>
  <c r="H1888" i="5"/>
  <c r="G1976" i="5"/>
  <c r="F1976" i="5"/>
  <c r="J1976" i="5"/>
  <c r="R2151" i="5"/>
  <c r="F2151" i="5"/>
  <c r="I2151" i="5"/>
  <c r="H99" i="5"/>
  <c r="F99" i="5"/>
  <c r="F483" i="5"/>
  <c r="R483" i="5"/>
  <c r="H483" i="5"/>
  <c r="G483" i="5"/>
  <c r="I483" i="5"/>
  <c r="R163" i="5"/>
  <c r="F1736" i="5"/>
  <c r="H1736" i="5"/>
  <c r="J2263" i="5"/>
  <c r="J543" i="5"/>
  <c r="H543" i="5"/>
  <c r="H2451" i="5"/>
  <c r="R2451" i="5"/>
  <c r="J678"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G151"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F305" i="5"/>
  <c r="G217" i="5"/>
  <c r="J825" i="5"/>
  <c r="G825" i="5"/>
  <c r="I545" i="5"/>
  <c r="H1424" i="5"/>
  <c r="R1424" i="5"/>
  <c r="F1424" i="5"/>
  <c r="J1359" i="5"/>
  <c r="R1359" i="5"/>
  <c r="I1359" i="5"/>
  <c r="F1359" i="5"/>
  <c r="H1359" i="5"/>
  <c r="R1009" i="5"/>
  <c r="G2273" i="5"/>
  <c r="J2273" i="5"/>
  <c r="F825" i="5"/>
  <c r="I665" i="5"/>
  <c r="H601" i="5"/>
  <c r="F433" i="5"/>
  <c r="F1009" i="5"/>
  <c r="F545" i="5"/>
  <c r="F217"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R369" i="5"/>
  <c r="I369" i="5"/>
  <c r="I825" i="5"/>
  <c r="I497" i="5"/>
  <c r="I457" i="5"/>
  <c r="G497" i="5"/>
  <c r="G310" i="5"/>
  <c r="H310" i="5"/>
  <c r="R310" i="5"/>
  <c r="R384" i="5"/>
  <c r="J2123" i="5"/>
  <c r="R2123" i="5"/>
  <c r="I2123" i="5"/>
  <c r="G955" i="5"/>
  <c r="H955" i="5"/>
  <c r="F283" i="5"/>
  <c r="H2273" i="5"/>
  <c r="H457" i="5"/>
  <c r="J1185" i="5"/>
  <c r="G1313" i="5"/>
  <c r="G433" i="5"/>
  <c r="G33" i="5"/>
  <c r="R457" i="5"/>
  <c r="H217" i="5"/>
  <c r="G1506" i="5"/>
  <c r="H1506" i="5"/>
  <c r="J964" i="5"/>
  <c r="I964" i="5"/>
  <c r="F964" i="5"/>
  <c r="G76" i="5"/>
  <c r="I217" i="5"/>
  <c r="J457" i="5"/>
  <c r="I1185" i="5"/>
  <c r="G369" i="5"/>
  <c r="G305" i="5"/>
  <c r="R217" i="5"/>
  <c r="F992" i="5"/>
  <c r="I992" i="5"/>
  <c r="G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F249" i="5"/>
  <c r="G249" i="5"/>
  <c r="H49" i="5"/>
  <c r="G49" i="5"/>
  <c r="F49" i="5"/>
  <c r="H1353" i="5"/>
  <c r="G1353" i="5"/>
  <c r="I1353" i="5"/>
  <c r="F1353" i="5"/>
  <c r="J1353" i="5"/>
  <c r="H1409" i="5"/>
  <c r="R1409" i="5"/>
  <c r="J1617" i="5"/>
  <c r="I249" i="5"/>
  <c r="G89" i="5"/>
  <c r="I89" i="5"/>
  <c r="F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G1681" i="5"/>
  <c r="F929" i="5"/>
  <c r="F697" i="5"/>
  <c r="F1313" i="5"/>
  <c r="H73" i="5"/>
  <c r="I185" i="5"/>
  <c r="I649" i="5"/>
  <c r="J905" i="5"/>
  <c r="J1681" i="5"/>
  <c r="G257" i="5"/>
  <c r="R769" i="5"/>
  <c r="H257" i="5"/>
  <c r="F257" i="5"/>
  <c r="H2056" i="5"/>
  <c r="F2056" i="5"/>
  <c r="H433" i="5"/>
  <c r="H929" i="5"/>
  <c r="F769" i="5"/>
  <c r="R57" i="5"/>
  <c r="J769" i="5"/>
  <c r="I769" i="5"/>
  <c r="R433" i="5"/>
  <c r="J2328" i="5"/>
  <c r="G2328" i="5"/>
  <c r="R2398" i="5"/>
  <c r="H2398" i="5"/>
  <c r="G2398" i="5"/>
  <c r="S300" i="5"/>
  <c r="S338" i="5"/>
  <c r="G2306" i="5"/>
  <c r="R321" i="5"/>
  <c r="H321" i="5"/>
  <c r="G321" i="5"/>
  <c r="F1417" i="5"/>
  <c r="G1417" i="5"/>
  <c r="R1417" i="5"/>
  <c r="J1417" i="5"/>
  <c r="R1601" i="5"/>
  <c r="J1601" i="5"/>
  <c r="J1529" i="5"/>
  <c r="G1233" i="5"/>
  <c r="H1233" i="5"/>
  <c r="R1593" i="5"/>
  <c r="I1529" i="5"/>
  <c r="J2497" i="5"/>
  <c r="I321" i="5"/>
  <c r="G1537" i="5"/>
  <c r="J1537" i="5"/>
  <c r="F1673" i="5"/>
  <c r="J1673" i="5"/>
  <c r="H25" i="5"/>
  <c r="G25" i="5"/>
  <c r="R25" i="5"/>
  <c r="I905" i="5"/>
  <c r="F905" i="5"/>
  <c r="R1185" i="5"/>
  <c r="H1185" i="5"/>
  <c r="G1617" i="5"/>
  <c r="I1617" i="5"/>
  <c r="F1617" i="5"/>
  <c r="R1033" i="5"/>
  <c r="F1033" i="5"/>
  <c r="I145" i="5"/>
  <c r="F145" i="5"/>
  <c r="G145" i="5"/>
  <c r="H145" i="5"/>
  <c r="G601" i="5"/>
  <c r="J601" i="5"/>
  <c r="F601" i="5"/>
  <c r="F321" i="5"/>
  <c r="H889" i="5"/>
  <c r="G1633" i="5"/>
  <c r="F1633" i="5"/>
  <c r="H1633" i="5"/>
  <c r="I1681" i="5"/>
  <c r="G41" i="5"/>
  <c r="H41" i="5"/>
  <c r="I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G417" i="5"/>
  <c r="I417" i="5"/>
  <c r="I1009" i="5"/>
  <c r="J1009" i="5"/>
  <c r="G1009" i="5"/>
  <c r="F625" i="5"/>
  <c r="R625" i="5"/>
  <c r="H625" i="5"/>
  <c r="J625" i="5"/>
  <c r="I625" i="5"/>
  <c r="G625" i="5"/>
  <c r="S371" i="5"/>
  <c r="S667" i="5"/>
  <c r="F999" i="5"/>
  <c r="H999" i="5"/>
  <c r="I999" i="5"/>
  <c r="R999" i="5"/>
  <c r="S1005" i="5"/>
  <c r="S1214" i="5"/>
  <c r="H2442" i="5"/>
  <c r="J2442" i="5"/>
  <c r="R2442" i="5"/>
  <c r="F2442" i="5"/>
  <c r="G2442" i="5"/>
  <c r="S245" i="5"/>
  <c r="S820" i="5"/>
  <c r="I587" i="5"/>
  <c r="G587" i="5"/>
  <c r="R587" i="5"/>
  <c r="F614" i="5"/>
  <c r="H614" i="5"/>
  <c r="I614" i="5"/>
  <c r="R1792" i="5"/>
  <c r="G1792" i="5"/>
  <c r="S602" i="5"/>
  <c r="S1026" i="5"/>
  <c r="S464" i="5"/>
  <c r="H611" i="5"/>
  <c r="F611" i="5"/>
  <c r="S1094" i="5"/>
  <c r="S714" i="5"/>
  <c r="S605" i="5"/>
  <c r="F1549" i="5"/>
  <c r="G1157" i="5"/>
  <c r="R981" i="5"/>
  <c r="G1957" i="5"/>
  <c r="H1820" i="5"/>
  <c r="G2116" i="5"/>
  <c r="R2084" i="5"/>
  <c r="H1812" i="5"/>
  <c r="J2084" i="5"/>
  <c r="G2084" i="5"/>
  <c r="R1708" i="5"/>
  <c r="G2100" i="5"/>
  <c r="R2100" i="5"/>
  <c r="I1380" i="5"/>
  <c r="G1420" i="5"/>
  <c r="J2100" i="5"/>
  <c r="J2492" i="5"/>
  <c r="I1420" i="5"/>
  <c r="H1788" i="5"/>
  <c r="F1420" i="5"/>
  <c r="G1820" i="5"/>
  <c r="J2412" i="5"/>
  <c r="F1913" i="5"/>
  <c r="G1913" i="5"/>
  <c r="R1913" i="5"/>
  <c r="G2137" i="5"/>
  <c r="I1212" i="5"/>
  <c r="G1812" i="5"/>
  <c r="H1708" i="5"/>
  <c r="G1380" i="5"/>
  <c r="F1380" i="5"/>
  <c r="G1340" i="5"/>
  <c r="J1841" i="5"/>
  <c r="J2441" i="5"/>
  <c r="R2145" i="5"/>
  <c r="H2084" i="5"/>
  <c r="I2420" i="5"/>
  <c r="F765" i="5"/>
  <c r="I1253" i="5"/>
  <c r="R2468" i="5"/>
  <c r="R1252" i="5"/>
  <c r="H1084" i="5"/>
  <c r="G2145" i="5"/>
  <c r="H2145" i="5"/>
  <c r="J1236" i="5"/>
  <c r="H2100" i="5"/>
  <c r="H2420" i="5"/>
  <c r="H213" i="5"/>
  <c r="H1180" i="5"/>
  <c r="F1820" i="5"/>
  <c r="F2100" i="5"/>
  <c r="H2468" i="5"/>
  <c r="G21"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G1316" i="5"/>
  <c r="G844" i="5"/>
  <c r="I1316" i="5"/>
  <c r="F1212" i="5"/>
  <c r="F2460" i="5"/>
  <c r="R844" i="5"/>
  <c r="J1253" i="5"/>
  <c r="F1841" i="5"/>
  <c r="I1841" i="5"/>
  <c r="F2433" i="5"/>
  <c r="G97" i="5"/>
  <c r="F97" i="5"/>
  <c r="H97" i="5"/>
  <c r="I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H21" i="5"/>
  <c r="G868" i="5"/>
  <c r="J868" i="5"/>
  <c r="F868" i="5"/>
  <c r="R868" i="5"/>
  <c r="H868" i="5"/>
  <c r="I868" i="5"/>
  <c r="G916" i="5"/>
  <c r="J916" i="5"/>
  <c r="R916" i="5"/>
  <c r="H916" i="5"/>
  <c r="I916" i="5"/>
  <c r="J1140" i="5"/>
  <c r="F1140" i="5"/>
  <c r="G1140" i="5"/>
  <c r="I1140" i="5"/>
  <c r="H1244" i="5"/>
  <c r="H1300" i="5"/>
  <c r="G1364" i="5"/>
  <c r="H1364" i="5"/>
  <c r="G29" i="5"/>
  <c r="H29" i="5"/>
  <c r="I29" i="5"/>
  <c r="F29" i="5"/>
  <c r="R700" i="5"/>
  <c r="R876" i="5"/>
  <c r="H876" i="5"/>
  <c r="I876" i="5"/>
  <c r="G876" i="5"/>
  <c r="F876" i="5"/>
  <c r="J876" i="5"/>
  <c r="F732" i="5"/>
  <c r="G732" i="5"/>
  <c r="J732" i="5"/>
  <c r="I732" i="5"/>
  <c r="I804" i="5"/>
  <c r="G948" i="5"/>
  <c r="G1148" i="5"/>
  <c r="J1148" i="5"/>
  <c r="F1148" i="5"/>
  <c r="I1148" i="5"/>
  <c r="F1220" i="5"/>
  <c r="I1220" i="5"/>
  <c r="I1308" i="5"/>
  <c r="J1308"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F165" i="5"/>
  <c r="R165" i="5"/>
  <c r="I165" i="5"/>
  <c r="H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R173" i="5"/>
  <c r="H173" i="5"/>
  <c r="H229" i="5"/>
  <c r="R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I69" i="5"/>
  <c r="R69" i="5"/>
  <c r="F69" i="5"/>
  <c r="F117" i="5"/>
  <c r="R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R93" i="5"/>
  <c r="G93" i="5"/>
  <c r="H93" i="5"/>
  <c r="I93" i="5"/>
  <c r="F93" i="5"/>
  <c r="I149" i="5"/>
  <c r="R1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R197" i="5"/>
  <c r="F197" i="5"/>
  <c r="R237" i="5"/>
  <c r="I237" i="5"/>
  <c r="H237" i="5"/>
  <c r="F237" i="5"/>
  <c r="G237" i="5"/>
  <c r="F301" i="5"/>
  <c r="R301" i="5"/>
  <c r="I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F100" i="5"/>
  <c r="H100" i="5"/>
  <c r="G100" i="5"/>
  <c r="G204" i="5"/>
  <c r="I204" i="5"/>
  <c r="F204" i="5"/>
  <c r="R204" i="5"/>
  <c r="H204" i="5"/>
  <c r="I652" i="5"/>
  <c r="G852" i="5"/>
  <c r="H852" i="5"/>
  <c r="J852" i="5"/>
  <c r="I852" i="5"/>
  <c r="F852" i="5"/>
  <c r="R852" i="5"/>
  <c r="F1940" i="5"/>
  <c r="I2020" i="5"/>
  <c r="H2164" i="5"/>
  <c r="F2164" i="5"/>
  <c r="I2164" i="5"/>
  <c r="J2164" i="5"/>
  <c r="G116" i="5"/>
  <c r="F116" i="5"/>
  <c r="R116" i="5"/>
  <c r="H116" i="5"/>
  <c r="I116" i="5"/>
  <c r="J1740" i="5"/>
  <c r="I1740" i="5"/>
  <c r="F1740" i="5"/>
  <c r="R1740" i="5"/>
  <c r="R2306" i="5"/>
  <c r="I2346" i="5"/>
  <c r="R1269" i="5"/>
  <c r="H1269" i="5"/>
  <c r="F1269" i="5"/>
  <c r="F1157" i="5"/>
  <c r="J1157" i="5"/>
  <c r="I1157" i="5"/>
  <c r="H1157" i="5"/>
  <c r="R1157" i="5"/>
  <c r="J1549" i="5"/>
  <c r="H1549" i="5"/>
  <c r="R1549" i="5"/>
  <c r="I1549"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H2236" i="5"/>
  <c r="H645" i="5"/>
  <c r="H133" i="5"/>
  <c r="G1704" i="5"/>
  <c r="F1704" i="5"/>
  <c r="H1415" i="5"/>
  <c r="R1415" i="5"/>
  <c r="I1415" i="5"/>
  <c r="R2389" i="5"/>
  <c r="G2389" i="5"/>
  <c r="H2389" i="5"/>
  <c r="F2389" i="5"/>
  <c r="R2213" i="5"/>
  <c r="G2213" i="5"/>
  <c r="H2117" i="5"/>
  <c r="F2117" i="5"/>
  <c r="F1901" i="5"/>
  <c r="J1901" i="5"/>
  <c r="G997" i="5"/>
  <c r="J997" i="5"/>
  <c r="G709" i="5"/>
  <c r="F709" i="5"/>
  <c r="R709" i="5"/>
  <c r="H709" i="5"/>
  <c r="I709" i="5"/>
  <c r="J645" i="5"/>
  <c r="H1200" i="5"/>
  <c r="R645" i="5"/>
  <c r="R2384" i="5"/>
  <c r="G1968" i="5"/>
  <c r="F71" i="5"/>
  <c r="R71" i="5"/>
  <c r="H71" i="5"/>
  <c r="I71" i="5"/>
  <c r="I171" i="5"/>
  <c r="R171" i="5"/>
  <c r="G235" i="5"/>
  <c r="F235" i="5"/>
  <c r="R235" i="5"/>
  <c r="I235" i="5"/>
  <c r="H235" i="5"/>
  <c r="I303" i="5"/>
  <c r="H303" i="5"/>
  <c r="R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F67" i="5"/>
  <c r="R904" i="5"/>
  <c r="G839" i="5"/>
  <c r="G187" i="5"/>
  <c r="H613" i="5"/>
  <c r="R613" i="5"/>
  <c r="H67" i="5"/>
  <c r="F276" i="5"/>
  <c r="F1691" i="5"/>
  <c r="I1691" i="5"/>
  <c r="H1691" i="5"/>
  <c r="H547" i="5"/>
  <c r="H2115" i="5"/>
  <c r="I187" i="5"/>
  <c r="G1691" i="5"/>
  <c r="I190" i="5"/>
  <c r="H187" i="5"/>
  <c r="I67" i="5"/>
  <c r="G1563" i="5"/>
  <c r="R1691" i="5"/>
  <c r="H815" i="5"/>
  <c r="F815" i="5"/>
  <c r="H904" i="5"/>
  <c r="J639" i="5"/>
  <c r="G1967"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H580" i="5"/>
  <c r="R580" i="5"/>
  <c r="G580" i="5"/>
  <c r="G1780" i="5"/>
  <c r="J1780" i="5"/>
  <c r="F1780" i="5"/>
  <c r="G2132" i="5"/>
  <c r="J2132" i="5"/>
  <c r="R2132"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H1777" i="5"/>
  <c r="F1777" i="5"/>
  <c r="I1697"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R221" i="5"/>
  <c r="G221" i="5"/>
  <c r="I221" i="5"/>
  <c r="R172" i="5"/>
  <c r="I172" i="5"/>
  <c r="H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C24" i="3"/>
  <c r="B4" i="5"/>
  <c r="B4" i="4"/>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55" i="5"/>
  <c r="H2020" i="5"/>
  <c r="H788" i="5"/>
  <c r="I628" i="5"/>
  <c r="R421" i="5"/>
  <c r="I1853" i="5"/>
  <c r="R1741" i="5"/>
  <c r="F861" i="5"/>
  <c r="F821" i="5"/>
  <c r="F789" i="5"/>
  <c r="J661" i="5"/>
  <c r="J1317" i="5"/>
  <c r="H1541" i="5"/>
  <c r="H637" i="5"/>
  <c r="J1021" i="5"/>
  <c r="F1852" i="5"/>
  <c r="F1748" i="5"/>
  <c r="R1404" i="5"/>
  <c r="J924" i="5"/>
  <c r="R1697" i="5"/>
  <c r="I2476" i="5"/>
  <c r="J1852" i="5"/>
  <c r="F788" i="5"/>
  <c r="F421" i="5"/>
  <c r="R1117" i="5"/>
  <c r="R861" i="5"/>
  <c r="R821" i="5"/>
  <c r="R661" i="5"/>
  <c r="J1541" i="5"/>
  <c r="R1021" i="5"/>
  <c r="I581" i="5"/>
  <c r="J748" i="5"/>
  <c r="F684" i="5"/>
  <c r="J2276" i="5"/>
  <c r="F2036" i="5"/>
  <c r="J1884" i="5"/>
  <c r="I924" i="5"/>
  <c r="F1697" i="5"/>
  <c r="R1809" i="5"/>
  <c r="G1151" i="5"/>
  <c r="H1399" i="5"/>
  <c r="I1151"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F53" i="5"/>
  <c r="F91" i="5"/>
  <c r="I91" i="5"/>
  <c r="R91" i="5"/>
  <c r="G91" i="5"/>
  <c r="G131" i="5"/>
  <c r="F131" i="5"/>
  <c r="H143" i="5"/>
  <c r="I143" i="5"/>
  <c r="H155" i="5"/>
  <c r="R155" i="5"/>
  <c r="J155" i="5"/>
  <c r="G219" i="5"/>
  <c r="F219" i="5"/>
  <c r="H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H387" i="5"/>
  <c r="F387" i="5"/>
  <c r="G387" i="5"/>
  <c r="R387" i="5"/>
  <c r="H2304" i="5"/>
  <c r="J2304" i="5"/>
  <c r="G2304" i="5"/>
  <c r="R2304" i="5"/>
  <c r="I2056" i="5"/>
  <c r="J2056" i="5"/>
  <c r="G78" i="5"/>
  <c r="I78" i="5"/>
  <c r="R78" i="5"/>
  <c r="F78" i="5"/>
  <c r="I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H336" i="5"/>
  <c r="R336" i="5"/>
  <c r="F336" i="5"/>
  <c r="R280" i="5"/>
  <c r="G280" i="5"/>
  <c r="I280" i="5"/>
  <c r="H280" i="5"/>
  <c r="F280" i="5"/>
  <c r="G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I197" i="5"/>
  <c r="H197" i="5"/>
  <c r="H269" i="5"/>
  <c r="G269" i="5"/>
  <c r="R269" i="5"/>
  <c r="G317" i="5"/>
  <c r="H317" i="5"/>
  <c r="I317" i="5"/>
  <c r="R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H828" i="5"/>
  <c r="R828" i="5"/>
  <c r="G828" i="5"/>
  <c r="G892" i="5"/>
  <c r="J892" i="5"/>
  <c r="F1036" i="5"/>
  <c r="H1036" i="5"/>
  <c r="G1036" i="5"/>
  <c r="R2220" i="5"/>
  <c r="F2220" i="5"/>
  <c r="I2220" i="5"/>
  <c r="G2220" i="5"/>
  <c r="H2460" i="5"/>
  <c r="R2460" i="5"/>
  <c r="G61" i="5"/>
  <c r="G117" i="5"/>
  <c r="R117" i="5"/>
  <c r="G213" i="5"/>
  <c r="R213" i="5"/>
  <c r="F213" i="5"/>
  <c r="G645" i="5"/>
  <c r="F645" i="5"/>
  <c r="J741" i="5"/>
  <c r="G741" i="5"/>
  <c r="R508" i="5"/>
  <c r="F508" i="5"/>
  <c r="I684" i="5"/>
  <c r="R684" i="5"/>
  <c r="H684" i="5"/>
  <c r="R748" i="5"/>
  <c r="H748" i="5"/>
  <c r="F748" i="5"/>
  <c r="G748" i="5"/>
  <c r="I748" i="5"/>
  <c r="R1228" i="5"/>
  <c r="I1228" i="5"/>
  <c r="H1228" i="5"/>
  <c r="J1228" i="5"/>
  <c r="R1268" i="5"/>
  <c r="H1268" i="5"/>
  <c r="J1268" i="5"/>
  <c r="G637" i="5"/>
  <c r="J637" i="5"/>
  <c r="G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F309" i="5"/>
  <c r="H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F218" i="5"/>
  <c r="G210" i="5"/>
  <c r="G186" i="5"/>
  <c r="G170" i="5"/>
  <c r="G162" i="5"/>
  <c r="G154" i="5"/>
  <c r="G146" i="5"/>
  <c r="G122" i="5"/>
  <c r="G106" i="5"/>
  <c r="G98" i="5"/>
  <c r="G90" i="5"/>
  <c r="R82" i="5"/>
  <c r="F82" i="5"/>
  <c r="D2" i="4"/>
  <c r="B6" i="4"/>
  <c r="C27" i="3"/>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635" i="5"/>
  <c r="R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I1537" i="5"/>
  <c r="H1537" i="5"/>
  <c r="I1433" i="5"/>
  <c r="R1313" i="5"/>
  <c r="I1313" i="5"/>
  <c r="J793" i="5"/>
  <c r="H793" i="5"/>
  <c r="R793" i="5"/>
  <c r="G457" i="5"/>
  <c r="F457" i="5"/>
  <c r="I433" i="5"/>
  <c r="J433" i="5"/>
  <c r="F369" i="5"/>
  <c r="H369" i="5"/>
  <c r="R305" i="5"/>
  <c r="H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G1281" i="5"/>
  <c r="H2321" i="5"/>
  <c r="G1161" i="5"/>
  <c r="S1947" i="5"/>
  <c r="G2121" i="5"/>
  <c r="R84" i="5"/>
  <c r="S1867" i="5"/>
  <c r="I313" i="5"/>
  <c r="H90" i="5"/>
  <c r="S1131" i="5"/>
  <c r="I82" i="5"/>
  <c r="J1281" i="5"/>
  <c r="F2265" i="5"/>
  <c r="S2243" i="5"/>
  <c r="S2003" i="5"/>
  <c r="G1072" i="5"/>
  <c r="I1072" i="5"/>
  <c r="I1387" i="5"/>
  <c r="J1387" i="5"/>
  <c r="J1736"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2004" i="5"/>
  <c r="G149" i="5"/>
  <c r="G1381" i="5"/>
  <c r="J1412" i="5"/>
  <c r="J1777" i="5"/>
  <c r="G981" i="5"/>
  <c r="J1269" i="5"/>
  <c r="I2306" i="5"/>
  <c r="H1756" i="5"/>
  <c r="J925" i="5"/>
  <c r="J677"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G1756" i="5"/>
  <c r="J1788" i="5"/>
  <c r="R1788" i="5"/>
  <c r="G1269" i="5"/>
  <c r="J981" i="5"/>
  <c r="H2306" i="5"/>
  <c r="J2004"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1247" i="5"/>
  <c r="H1472" i="5"/>
  <c r="J2374" i="5"/>
  <c r="J1508" i="5"/>
  <c r="G334" i="5"/>
  <c r="G2094" i="5"/>
  <c r="G206" i="5"/>
  <c r="G47" i="5"/>
  <c r="G1014" i="5"/>
  <c r="G1094" i="5"/>
  <c r="G662" i="5"/>
  <c r="G518" i="5"/>
  <c r="G846" i="5"/>
  <c r="G55" i="5"/>
  <c r="G654" i="5"/>
  <c r="G982" i="5"/>
  <c r="G542"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H2346"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I981" i="5"/>
  <c r="R788" i="5"/>
  <c r="R1980" i="5"/>
  <c r="F764" i="5"/>
  <c r="F1285" i="5"/>
  <c r="J1141" i="5"/>
  <c r="R1109" i="5"/>
  <c r="R1725" i="5"/>
  <c r="F900" i="5"/>
  <c r="F1961" i="5"/>
  <c r="J1561" i="5"/>
  <c r="R2169" i="5"/>
  <c r="G1164" i="5"/>
  <c r="I1284" i="5"/>
  <c r="F1804" i="5"/>
  <c r="R2244" i="5"/>
  <c r="G1740" i="5"/>
  <c r="H1740" i="5"/>
  <c r="G1908" i="5"/>
  <c r="G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H1212" i="5"/>
  <c r="G1212" i="5"/>
  <c r="G197" i="5"/>
  <c r="F1276" i="5"/>
  <c r="R1332"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I2363" i="5"/>
  <c r="H2363" i="5"/>
  <c r="J2363" i="5"/>
  <c r="R1619" i="5"/>
  <c r="H1619" i="5"/>
  <c r="I1619" i="5"/>
  <c r="J1619" i="5"/>
  <c r="F1619" i="5"/>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H130" i="5"/>
  <c r="R130" i="5"/>
  <c r="H290" i="5"/>
  <c r="I290" i="5"/>
  <c r="R290" i="5"/>
  <c r="F290" i="5"/>
  <c r="J290" i="5"/>
  <c r="H322" i="5"/>
  <c r="R322" i="5"/>
  <c r="I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I162" i="5"/>
  <c r="R162" i="5"/>
  <c r="H162" i="5"/>
  <c r="F162" i="5"/>
  <c r="F186" i="5"/>
  <c r="H186" i="5"/>
  <c r="I186" i="5"/>
  <c r="R186" i="5"/>
  <c r="H226" i="5"/>
  <c r="I226" i="5"/>
  <c r="F226" i="5"/>
  <c r="R226" i="5"/>
  <c r="F266" i="5"/>
  <c r="H266" i="5"/>
  <c r="R266" i="5"/>
  <c r="I266" i="5"/>
  <c r="G266" i="5"/>
  <c r="H362" i="5"/>
  <c r="F362" i="5"/>
  <c r="R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I138" i="5"/>
  <c r="F138" i="5"/>
  <c r="R138" i="5"/>
  <c r="H138" i="5"/>
  <c r="R298" i="5"/>
  <c r="H298" i="5"/>
  <c r="F298" i="5"/>
  <c r="I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F90" i="5"/>
  <c r="R90" i="5"/>
  <c r="F114" i="5"/>
  <c r="H114" i="5"/>
  <c r="I114" i="5"/>
  <c r="G114" i="5"/>
  <c r="R114" i="5"/>
  <c r="R194" i="5"/>
  <c r="F194" i="5"/>
  <c r="H194" i="5"/>
  <c r="I194" i="5"/>
  <c r="G194" i="5"/>
  <c r="F242" i="5"/>
  <c r="I242" i="5"/>
  <c r="R242" i="5"/>
  <c r="G242" i="5"/>
  <c r="H242" i="5"/>
  <c r="H274" i="5"/>
  <c r="R274" i="5"/>
  <c r="I274" i="5"/>
  <c r="F274" i="5"/>
  <c r="H330" i="5"/>
  <c r="R330" i="5"/>
  <c r="F330" i="5"/>
  <c r="I330" i="5"/>
  <c r="G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F146" i="5"/>
  <c r="R170" i="5"/>
  <c r="H170" i="5"/>
  <c r="I170" i="5"/>
  <c r="F170" i="5"/>
  <c r="F250" i="5"/>
  <c r="H250" i="5"/>
  <c r="I250" i="5"/>
  <c r="R250" i="5"/>
  <c r="R282" i="5"/>
  <c r="F282" i="5"/>
  <c r="H282" i="5"/>
  <c r="I282" i="5"/>
  <c r="G346" i="5"/>
  <c r="R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G250" i="5"/>
  <c r="R314" i="5"/>
  <c r="H314" i="5"/>
  <c r="F314" i="5"/>
  <c r="I314"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H98" i="5"/>
  <c r="R98" i="5"/>
  <c r="F98" i="5"/>
  <c r="H122" i="5"/>
  <c r="I122" i="5"/>
  <c r="F122" i="5"/>
  <c r="R122" i="5"/>
  <c r="H154" i="5"/>
  <c r="R154" i="5"/>
  <c r="I154" i="5"/>
  <c r="F154"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F210" i="5"/>
  <c r="H258" i="5"/>
  <c r="G258" i="5"/>
  <c r="R258" i="5"/>
  <c r="I258" i="5"/>
  <c r="F258" i="5"/>
  <c r="G290" i="5"/>
  <c r="G322" i="5"/>
  <c r="F354" i="5"/>
  <c r="I354" i="5"/>
  <c r="G354" i="5"/>
  <c r="R354" i="5"/>
  <c r="H354" i="5"/>
  <c r="H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G121" i="5"/>
  <c r="R121" i="5"/>
  <c r="I121" i="5"/>
  <c r="F225" i="5"/>
  <c r="I225" i="5"/>
  <c r="G225" i="5"/>
  <c r="H225" i="5"/>
  <c r="R225" i="5"/>
  <c r="F337" i="5"/>
  <c r="I337" i="5"/>
  <c r="H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G233" i="5"/>
  <c r="R233" i="5"/>
  <c r="I233" i="5"/>
  <c r="H233" i="5"/>
  <c r="F233" i="5"/>
  <c r="H297" i="5"/>
  <c r="I297" i="5"/>
  <c r="F297" i="5"/>
  <c r="R297" i="5"/>
  <c r="G297" i="5"/>
  <c r="H345" i="5"/>
  <c r="F345" i="5"/>
  <c r="R345" i="5"/>
  <c r="I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H393" i="5"/>
  <c r="I393" i="5"/>
  <c r="G393" i="5"/>
  <c r="H753" i="5"/>
  <c r="R753" i="5"/>
  <c r="J753" i="5"/>
  <c r="G753" i="5"/>
  <c r="I753" i="5"/>
  <c r="I1001" i="5"/>
  <c r="R1001" i="5"/>
  <c r="G1001" i="5"/>
  <c r="F1001" i="5"/>
  <c r="J1001" i="5"/>
  <c r="H1001" i="5"/>
  <c r="H26" i="5"/>
  <c r="I26" i="5"/>
  <c r="F26" i="5"/>
  <c r="R26" i="5"/>
  <c r="R137" i="5"/>
  <c r="F137" i="5"/>
  <c r="H137" i="5"/>
  <c r="I137" i="5"/>
  <c r="G137" i="5"/>
  <c r="F265" i="5"/>
  <c r="R265" i="5"/>
  <c r="H265" i="5"/>
  <c r="I265" i="5"/>
  <c r="G265" i="5"/>
  <c r="G353" i="5"/>
  <c r="R353" i="5"/>
  <c r="F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H177" i="5"/>
  <c r="F713" i="5"/>
  <c r="J713" i="5"/>
  <c r="H713" i="5"/>
  <c r="I713" i="5"/>
  <c r="R713" i="5"/>
  <c r="G713" i="5"/>
  <c r="F273" i="5"/>
  <c r="R273" i="5"/>
  <c r="H273" i="5"/>
  <c r="I273" i="5"/>
  <c r="G273" i="5"/>
  <c r="H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H42" i="5"/>
  <c r="G42" i="5"/>
  <c r="R74" i="5"/>
  <c r="H74" i="5"/>
  <c r="I74" i="5"/>
  <c r="F74" i="5"/>
  <c r="G74" i="5"/>
  <c r="H153" i="5"/>
  <c r="R153" i="5"/>
  <c r="G153" i="5"/>
  <c r="F153" i="5"/>
  <c r="I153" i="5"/>
  <c r="G201" i="5"/>
  <c r="I201" i="5"/>
  <c r="H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F50" i="5"/>
  <c r="G50" i="5"/>
  <c r="H50" i="5"/>
  <c r="R50" i="5"/>
  <c r="I50"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H318" i="5"/>
  <c r="G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I222" i="5"/>
  <c r="G222" i="5"/>
  <c r="F486" i="5"/>
  <c r="J486" i="5"/>
  <c r="I486" i="5"/>
  <c r="G486" i="5"/>
  <c r="R486" i="5"/>
  <c r="H486" i="5"/>
  <c r="R23" i="5"/>
  <c r="H23" i="5"/>
  <c r="I23" i="5"/>
  <c r="G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F366" i="5"/>
  <c r="H366" i="5"/>
  <c r="I894" i="5"/>
  <c r="F894" i="5"/>
  <c r="R894" i="5"/>
  <c r="H894" i="5"/>
  <c r="G894" i="5"/>
  <c r="J894" i="5"/>
  <c r="F670" i="5"/>
  <c r="R670" i="5"/>
  <c r="J670" i="5"/>
  <c r="H670" i="5"/>
  <c r="I670" i="5"/>
  <c r="G670" i="5"/>
  <c r="H1094" i="5"/>
  <c r="F1094" i="5"/>
  <c r="I1094" i="5"/>
  <c r="R1094" i="5"/>
  <c r="J1094" i="5"/>
  <c r="R286" i="5"/>
  <c r="I286" i="5"/>
  <c r="F286" i="5"/>
  <c r="G286" i="5"/>
  <c r="H286" i="5"/>
  <c r="H1390" i="5"/>
  <c r="F1390" i="5"/>
  <c r="J1390" i="5"/>
  <c r="I1390" i="5"/>
  <c r="G1390" i="5"/>
  <c r="R1390" i="5"/>
  <c r="H2150" i="5"/>
  <c r="R2150" i="5"/>
  <c r="F2150" i="5"/>
  <c r="I2150" i="5"/>
  <c r="G2150" i="5"/>
  <c r="J2150" i="5"/>
  <c r="R2478" i="5"/>
  <c r="H2478" i="5"/>
  <c r="I2478" i="5"/>
  <c r="J2478" i="5"/>
  <c r="F2478" i="5"/>
  <c r="F94" i="5"/>
  <c r="H94" i="5"/>
  <c r="R94" i="5"/>
  <c r="I94" i="5"/>
  <c r="G94" i="5"/>
  <c r="R254" i="5"/>
  <c r="H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AA14" i="4" a="1"/>
  <c r="AA14" i="4"/>
  <c r="AA15" i="4" a="1"/>
  <c r="B31" i="4"/>
  <c r="A18" i="6"/>
  <c r="F40" i="6"/>
  <c r="F99" i="6" s="1"/>
  <c r="H99" i="6" s="1"/>
  <c r="B32" i="4"/>
  <c r="A19" i="6"/>
  <c r="AA15" i="4"/>
  <c r="B33" i="4"/>
  <c r="A20" i="6"/>
  <c r="F42" i="6"/>
  <c r="F53" i="6" s="1"/>
  <c r="F18" i="6"/>
  <c r="H18" i="6"/>
  <c r="D18" i="6" s="1"/>
  <c r="F19" i="6"/>
  <c r="F20" i="6"/>
  <c r="O33" i="4"/>
  <c r="P57" i="4"/>
  <c r="B69" i="4" s="1"/>
  <c r="A53" i="6" s="1"/>
  <c r="B123" i="4"/>
  <c r="A101" i="6" s="1"/>
  <c r="O32" i="4"/>
  <c r="P56" i="4"/>
  <c r="B80" i="4" s="1"/>
  <c r="A63" i="6" s="1"/>
  <c r="B105" i="4"/>
  <c r="A86" i="6"/>
  <c r="B93" i="4"/>
  <c r="A75" i="6"/>
  <c r="B81" i="4"/>
  <c r="A64" i="6" s="1"/>
  <c r="B57" i="4"/>
  <c r="A42" i="6" s="1"/>
  <c r="P45" i="4"/>
  <c r="B45" i="4"/>
  <c r="A31" i="6"/>
  <c r="P44" i="4"/>
  <c r="B44" i="4" s="1"/>
  <c r="A30" i="6" s="1"/>
  <c r="A116" i="6"/>
  <c r="A117" i="6"/>
  <c r="F52" i="6"/>
  <c r="H52" i="6"/>
  <c r="D52" i="6" s="1"/>
  <c r="F63" i="6"/>
  <c r="H63" i="6" s="1"/>
  <c r="F100" i="6"/>
  <c r="H100" i="6" s="1"/>
  <c r="F30" i="6"/>
  <c r="H30" i="6" s="1"/>
  <c r="K116" i="6"/>
  <c r="F31" i="6"/>
  <c r="H31" i="6"/>
  <c r="K117" i="6"/>
  <c r="D30" i="6"/>
  <c r="D31" i="6"/>
  <c r="F29" i="6"/>
  <c r="A115" i="6"/>
  <c r="O31" i="4"/>
  <c r="P43" i="4"/>
  <c r="B43" i="4"/>
  <c r="A29" i="6" s="1"/>
  <c r="P55" i="4"/>
  <c r="B103" i="4" s="1"/>
  <c r="A84" i="6" s="1"/>
  <c r="B55" i="4"/>
  <c r="A40" i="6" s="1"/>
  <c r="AA16" i="4" a="1"/>
  <c r="AA16" i="4"/>
  <c r="A118" i="6"/>
  <c r="AA17" i="4" a="1"/>
  <c r="AA17" i="4"/>
  <c r="A119" i="6"/>
  <c r="B34" i="4"/>
  <c r="A21" i="6"/>
  <c r="F43" i="6"/>
  <c r="F118" i="6"/>
  <c r="F21" i="6"/>
  <c r="H43" i="6"/>
  <c r="D43" i="6" s="1"/>
  <c r="F54" i="6"/>
  <c r="F65" i="6" s="1"/>
  <c r="H54" i="6"/>
  <c r="D54" i="6" s="1"/>
  <c r="F102" i="6"/>
  <c r="H102" i="6"/>
  <c r="D102" i="6" s="1"/>
  <c r="F32" i="6"/>
  <c r="H32" i="6"/>
  <c r="K118" i="6" s="1"/>
  <c r="O34" i="4"/>
  <c r="P46" i="4"/>
  <c r="B46" i="4"/>
  <c r="A32" i="6" s="1"/>
  <c r="P58" i="4"/>
  <c r="B124" i="4" s="1"/>
  <c r="A102" i="6" s="1"/>
  <c r="B70" i="4"/>
  <c r="A54" i="6" s="1"/>
  <c r="B82" i="4"/>
  <c r="A65" i="6"/>
  <c r="B94" i="4"/>
  <c r="A76" i="6"/>
  <c r="B106" i="4"/>
  <c r="A87" i="6"/>
  <c r="B35" i="4"/>
  <c r="O35" i="4"/>
  <c r="P59" i="4"/>
  <c r="B125" i="4" s="1"/>
  <c r="A103" i="6" s="1"/>
  <c r="P47" i="4"/>
  <c r="B47" i="4"/>
  <c r="A33" i="6" s="1"/>
  <c r="A22" i="6"/>
  <c r="F22" i="6"/>
  <c r="H22" i="6"/>
  <c r="D22" i="6" s="1"/>
  <c r="F33" i="6"/>
  <c r="AA18" i="4" a="1"/>
  <c r="AA18" i="4"/>
  <c r="AA19" i="4" a="1"/>
  <c r="AA19" i="4"/>
  <c r="AA20" i="4" a="1"/>
  <c r="AA20" i="4"/>
  <c r="B38" i="4"/>
  <c r="O38" i="4"/>
  <c r="P62" i="4"/>
  <c r="B128" i="4"/>
  <c r="A106" i="6"/>
  <c r="B110" i="4"/>
  <c r="A91" i="6"/>
  <c r="B98" i="4"/>
  <c r="A80" i="6"/>
  <c r="B86" i="4"/>
  <c r="A69" i="6"/>
  <c r="B74" i="4"/>
  <c r="A58" i="6"/>
  <c r="B62" i="4"/>
  <c r="A47" i="6"/>
  <c r="P50" i="4"/>
  <c r="B50" i="4"/>
  <c r="A36" i="6"/>
  <c r="A25" i="6"/>
  <c r="B37" i="4"/>
  <c r="A24" i="6"/>
  <c r="O37" i="4"/>
  <c r="P49" i="4"/>
  <c r="B49" i="4"/>
  <c r="A35" i="6"/>
  <c r="P61" i="4"/>
  <c r="B61" i="4"/>
  <c r="A46" i="6"/>
  <c r="B73" i="4"/>
  <c r="A57" i="6"/>
  <c r="B85" i="4"/>
  <c r="A68" i="6"/>
  <c r="B97" i="4"/>
  <c r="A79" i="6"/>
  <c r="B109" i="4"/>
  <c r="A90" i="6"/>
  <c r="B127" i="4"/>
  <c r="A105" i="6"/>
  <c r="B36" i="4"/>
  <c r="O36" i="4"/>
  <c r="P60" i="4"/>
  <c r="B126" i="4"/>
  <c r="A104" i="6"/>
  <c r="B108" i="4"/>
  <c r="A89" i="6"/>
  <c r="B96" i="4"/>
  <c r="A78" i="6"/>
  <c r="B84" i="4"/>
  <c r="A67" i="6"/>
  <c r="B72" i="4"/>
  <c r="A56" i="6"/>
  <c r="B60" i="4"/>
  <c r="A45" i="6"/>
  <c r="P48" i="4"/>
  <c r="B48" i="4"/>
  <c r="A34" i="6"/>
  <c r="A23" i="6"/>
  <c r="A120" i="6"/>
  <c r="A121" i="6"/>
  <c r="A122" i="6"/>
  <c r="AA21" i="4" a="1"/>
  <c r="AA21" i="4"/>
  <c r="A123" i="6"/>
  <c r="B39" i="4"/>
  <c r="O39" i="4"/>
  <c r="P63" i="4"/>
  <c r="B129" i="4"/>
  <c r="A107" i="6"/>
  <c r="B111" i="4"/>
  <c r="A92" i="6"/>
  <c r="AA22" i="4"/>
  <c r="AA23" i="4"/>
  <c r="B99" i="4"/>
  <c r="A81" i="6"/>
  <c r="B87" i="4"/>
  <c r="A70" i="6"/>
  <c r="B75" i="4"/>
  <c r="A59" i="6"/>
  <c r="B63" i="4"/>
  <c r="A48" i="6"/>
  <c r="P51" i="4"/>
  <c r="B51" i="4"/>
  <c r="A37" i="6"/>
  <c r="Q41" i="4"/>
  <c r="B41" i="4" s="1"/>
  <c r="A27" i="6" s="1"/>
  <c r="A26" i="6"/>
  <c r="C7" i="5" l="1"/>
  <c r="B11" i="5"/>
  <c r="B14" i="5"/>
  <c r="C8" i="5"/>
  <c r="B12" i="5"/>
  <c r="C19" i="5"/>
  <c r="C10" i="5"/>
  <c r="B17" i="5"/>
  <c r="B13" i="5"/>
  <c r="C17" i="5"/>
  <c r="C11" i="5"/>
  <c r="C16" i="5"/>
  <c r="C12" i="5"/>
  <c r="C15" i="5"/>
  <c r="C9" i="5"/>
  <c r="B16" i="5"/>
  <c r="C14" i="5"/>
  <c r="B6" i="5"/>
  <c r="C13" i="5"/>
  <c r="B7" i="5"/>
  <c r="C18" i="5"/>
  <c r="B8" i="5"/>
  <c r="B15" i="5"/>
  <c r="B18" i="5"/>
  <c r="B9" i="5"/>
  <c r="B19" i="5"/>
  <c r="C6" i="5"/>
  <c r="B10" i="5"/>
  <c r="B5" i="5"/>
  <c r="AB5" i="5" s="1"/>
  <c r="C102" i="6"/>
  <c r="W45" i="4"/>
  <c r="K119" i="6"/>
  <c r="D33" i="6"/>
  <c r="X46" i="4"/>
  <c r="Y46" i="4" s="1"/>
  <c r="X47" i="4"/>
  <c r="Y47" i="4" s="1"/>
  <c r="Z51" i="4"/>
  <c r="AA51" i="4" s="1"/>
  <c r="AB51" i="4" s="1"/>
  <c r="AC51" i="4" s="1"/>
  <c r="Y50" i="4"/>
  <c r="Z50" i="4" s="1"/>
  <c r="AA50" i="4" s="1"/>
  <c r="AB50" i="4" s="1"/>
  <c r="AC50" i="4" s="1"/>
  <c r="Y49" i="4"/>
  <c r="F44" i="6"/>
  <c r="C33" i="6"/>
  <c r="V44" i="4"/>
  <c r="W44" i="4" s="1"/>
  <c r="X44" i="4" s="1"/>
  <c r="B121" i="4"/>
  <c r="A99" i="6" s="1"/>
  <c r="B91" i="4"/>
  <c r="A73" i="6" s="1"/>
  <c r="H29" i="6"/>
  <c r="B79" i="4"/>
  <c r="A62" i="6" s="1"/>
  <c r="B67" i="4"/>
  <c r="A51" i="6" s="1"/>
  <c r="T42" i="4"/>
  <c r="U42" i="4" s="1"/>
  <c r="Z47" i="4"/>
  <c r="Z46" i="4"/>
  <c r="X45" i="4"/>
  <c r="Y45" i="4" s="1"/>
  <c r="V43" i="4"/>
  <c r="V42" i="4"/>
  <c r="W42" i="4" s="1"/>
  <c r="G28" i="6"/>
  <c r="H28" i="6" s="1"/>
  <c r="C15" i="6"/>
  <c r="C9" i="6"/>
  <c r="D9" i="6"/>
  <c r="C10" i="6"/>
  <c r="C11" i="6"/>
  <c r="C13" i="6"/>
  <c r="C12" i="6"/>
  <c r="H112" i="6"/>
  <c r="D112" i="6" s="1"/>
  <c r="C2" i="6"/>
  <c r="C112" i="6"/>
  <c r="C5" i="6"/>
  <c r="F6" i="6"/>
  <c r="H6" i="6" s="1"/>
  <c r="D6" i="6" s="1"/>
  <c r="G5" i="6"/>
  <c r="H5" i="6" s="1"/>
  <c r="D5" i="6" s="1"/>
  <c r="C4" i="6"/>
  <c r="F119" i="6"/>
  <c r="B71" i="4"/>
  <c r="A55" i="6" s="1"/>
  <c r="B59" i="4"/>
  <c r="A44" i="6" s="1"/>
  <c r="B83" i="4"/>
  <c r="A66" i="6" s="1"/>
  <c r="B95" i="4"/>
  <c r="A77" i="6" s="1"/>
  <c r="B107" i="4"/>
  <c r="A88" i="6" s="1"/>
  <c r="C22" i="6"/>
  <c r="H65" i="6"/>
  <c r="D65" i="6" s="1"/>
  <c r="F76" i="6"/>
  <c r="C43" i="6"/>
  <c r="B58" i="4"/>
  <c r="A43" i="6" s="1"/>
  <c r="D32" i="6"/>
  <c r="C21" i="6"/>
  <c r="C32" i="6"/>
  <c r="H53" i="6"/>
  <c r="D53" i="6" s="1"/>
  <c r="F64" i="6"/>
  <c r="H42" i="6"/>
  <c r="C20" i="6"/>
  <c r="F101" i="6"/>
  <c r="H101" i="6" s="1"/>
  <c r="F117" i="6"/>
  <c r="D100" i="6"/>
  <c r="C100" i="6"/>
  <c r="D19" i="6"/>
  <c r="C19" i="6"/>
  <c r="F74" i="6"/>
  <c r="B92" i="4"/>
  <c r="A74" i="6" s="1"/>
  <c r="B56" i="4"/>
  <c r="A41" i="6" s="1"/>
  <c r="D63" i="6"/>
  <c r="C63" i="6"/>
  <c r="B104" i="4"/>
  <c r="A85" i="6" s="1"/>
  <c r="G114" i="4"/>
  <c r="G101" i="4"/>
  <c r="G89" i="4"/>
  <c r="G77" i="4"/>
  <c r="G65" i="4"/>
  <c r="G53" i="4"/>
  <c r="F116" i="6"/>
  <c r="H41" i="6"/>
  <c r="B68" i="4"/>
  <c r="A52" i="6" s="1"/>
  <c r="B122" i="4"/>
  <c r="A100" i="6" s="1"/>
  <c r="C30" i="6"/>
  <c r="C99" i="6"/>
  <c r="D99" i="6"/>
  <c r="K115" i="6"/>
  <c r="C29" i="6"/>
  <c r="D29" i="6"/>
  <c r="F51" i="6"/>
  <c r="F115" i="6"/>
  <c r="H40" i="6"/>
  <c r="B65" i="4"/>
  <c r="A49" i="6" s="1"/>
  <c r="B77" i="4"/>
  <c r="A60" i="6" s="1"/>
  <c r="B133" i="4"/>
  <c r="A109" i="6" s="1"/>
  <c r="B102" i="4"/>
  <c r="A83" i="6" s="1"/>
  <c r="B137" i="4"/>
  <c r="A111" i="6" s="1"/>
  <c r="B135" i="4"/>
  <c r="A110" i="6" s="1"/>
  <c r="B131" i="4"/>
  <c r="A108" i="6" s="1"/>
  <c r="B90" i="4"/>
  <c r="A72" i="6" s="1"/>
  <c r="B120" i="4"/>
  <c r="A98" i="6" s="1"/>
  <c r="B78" i="4"/>
  <c r="A61" i="6" s="1"/>
  <c r="C17" i="6"/>
  <c r="B66" i="4"/>
  <c r="A50" i="6" s="1"/>
  <c r="F98" i="6"/>
  <c r="H98" i="6" s="1"/>
  <c r="D98" i="6" s="1"/>
  <c r="F50" i="6"/>
  <c r="H39" i="6"/>
  <c r="D39" i="6" s="1"/>
  <c r="F114" i="6"/>
  <c r="B54" i="4"/>
  <c r="A39" i="6" s="1"/>
  <c r="F124" i="6"/>
  <c r="C124" i="6" s="1"/>
  <c r="B115" i="4"/>
  <c r="A94" i="6" s="1"/>
  <c r="B117" i="4"/>
  <c r="A95" i="6" s="1"/>
  <c r="B119" i="4"/>
  <c r="A97" i="6" s="1"/>
  <c r="B53" i="4"/>
  <c r="A38" i="6" s="1"/>
  <c r="B101" i="4"/>
  <c r="A82" i="6" s="1"/>
  <c r="D89" i="4"/>
  <c r="D77" i="4"/>
  <c r="D65" i="4"/>
  <c r="D114" i="4"/>
  <c r="D53" i="4"/>
  <c r="D101" i="4"/>
  <c r="AB16" i="5" l="1"/>
  <c r="V16" i="5"/>
  <c r="G16" i="5" s="1"/>
  <c r="V11" i="5"/>
  <c r="G11" i="5" s="1"/>
  <c r="AB11" i="5"/>
  <c r="AB17" i="5"/>
  <c r="V17" i="5"/>
  <c r="G17" i="5" s="1"/>
  <c r="AB18" i="5"/>
  <c r="V18" i="5"/>
  <c r="V5" i="5"/>
  <c r="I5" i="5" s="1"/>
  <c r="AB13" i="5"/>
  <c r="V13" i="5"/>
  <c r="AB10" i="5"/>
  <c r="G10" i="5"/>
  <c r="V10" i="5"/>
  <c r="V19" i="5"/>
  <c r="AB19" i="5"/>
  <c r="AB14" i="5"/>
  <c r="V14" i="5"/>
  <c r="V8" i="5"/>
  <c r="G8" i="5"/>
  <c r="AB8" i="5"/>
  <c r="AB6" i="5"/>
  <c r="V6" i="5"/>
  <c r="G6" i="5"/>
  <c r="G9" i="5"/>
  <c r="AB9" i="5"/>
  <c r="V9" i="5"/>
  <c r="V15" i="5"/>
  <c r="AB15" i="5"/>
  <c r="G12" i="5"/>
  <c r="AB12" i="5"/>
  <c r="V12" i="5"/>
  <c r="AB7" i="5"/>
  <c r="V7" i="5"/>
  <c r="G7" i="5"/>
  <c r="G116" i="6"/>
  <c r="H116" i="6" s="1"/>
  <c r="G114" i="6"/>
  <c r="H114" i="6" s="1"/>
  <c r="G118" i="6"/>
  <c r="H118" i="6" s="1"/>
  <c r="G119" i="6"/>
  <c r="H119" i="6" s="1"/>
  <c r="G117" i="6"/>
  <c r="H117" i="6" s="1"/>
  <c r="G115" i="6"/>
  <c r="H115" i="6" s="1"/>
  <c r="W43" i="4"/>
  <c r="F103" i="6"/>
  <c r="H103" i="6" s="1"/>
  <c r="F55" i="6"/>
  <c r="H44" i="6"/>
  <c r="Z48" i="4"/>
  <c r="Z49" i="4"/>
  <c r="AA49" i="4" s="1"/>
  <c r="F94" i="6"/>
  <c r="F108" i="6" s="1"/>
  <c r="H108" i="6" s="1"/>
  <c r="K114" i="6"/>
  <c r="C28" i="6"/>
  <c r="D28" i="6"/>
  <c r="X43" i="4"/>
  <c r="Y44" i="4" s="1"/>
  <c r="Z44" i="4" s="1"/>
  <c r="X42" i="4"/>
  <c r="Y42" i="4" s="1"/>
  <c r="Z45" i="4"/>
  <c r="AA45" i="4" s="1"/>
  <c r="C39" i="6"/>
  <c r="AA46" i="4"/>
  <c r="C6" i="6"/>
  <c r="C65" i="6"/>
  <c r="H76" i="6"/>
  <c r="F87" i="6"/>
  <c r="H87" i="6" s="1"/>
  <c r="C53" i="6"/>
  <c r="C101" i="6"/>
  <c r="D101" i="6"/>
  <c r="D42" i="6"/>
  <c r="C42" i="6"/>
  <c r="H64" i="6"/>
  <c r="F75" i="6"/>
  <c r="C41" i="6"/>
  <c r="D41" i="6"/>
  <c r="F85" i="6"/>
  <c r="H85" i="6" s="1"/>
  <c r="H74" i="6"/>
  <c r="F111" i="6"/>
  <c r="H111" i="6" s="1"/>
  <c r="C111" i="6" s="1"/>
  <c r="D40" i="6"/>
  <c r="C40" i="6"/>
  <c r="H94" i="6"/>
  <c r="C94" i="6" s="1"/>
  <c r="H51" i="6"/>
  <c r="F62" i="6"/>
  <c r="D108" i="6"/>
  <c r="C108" i="6"/>
  <c r="C98" i="6"/>
  <c r="B2" i="6"/>
  <c r="F61" i="6"/>
  <c r="H50" i="6"/>
  <c r="H15" i="5" l="1"/>
  <c r="E15" i="5"/>
  <c r="F15" i="5"/>
  <c r="I15" i="5"/>
  <c r="J15" i="5"/>
  <c r="R15" i="5"/>
  <c r="G15" i="5"/>
  <c r="I19" i="5"/>
  <c r="H19" i="5"/>
  <c r="R19" i="5"/>
  <c r="E19" i="5"/>
  <c r="J19" i="5"/>
  <c r="F19" i="5"/>
  <c r="H7" i="5"/>
  <c r="E7" i="5"/>
  <c r="R7" i="5"/>
  <c r="J7" i="5"/>
  <c r="I7" i="5"/>
  <c r="F7" i="5"/>
  <c r="E8" i="5"/>
  <c r="R8" i="5"/>
  <c r="J8" i="5"/>
  <c r="I8" i="5"/>
  <c r="H8" i="5"/>
  <c r="F8" i="5"/>
  <c r="G19" i="5"/>
  <c r="R12" i="5"/>
  <c r="E12" i="5"/>
  <c r="J12" i="5"/>
  <c r="I12" i="5"/>
  <c r="H12" i="5"/>
  <c r="F12" i="5"/>
  <c r="R10" i="5"/>
  <c r="J10" i="5"/>
  <c r="I10" i="5"/>
  <c r="H10" i="5"/>
  <c r="F10" i="5"/>
  <c r="E10" i="5"/>
  <c r="R11" i="5"/>
  <c r="J11" i="5"/>
  <c r="I11" i="5"/>
  <c r="H11" i="5"/>
  <c r="F11" i="5"/>
  <c r="E11" i="5"/>
  <c r="E5" i="5"/>
  <c r="X5" i="5" s="1"/>
  <c r="G5" i="5"/>
  <c r="F5" i="5"/>
  <c r="E9" i="5"/>
  <c r="F9" i="5"/>
  <c r="R9" i="5"/>
  <c r="J9" i="5"/>
  <c r="I9" i="5"/>
  <c r="H9" i="5"/>
  <c r="H5" i="5"/>
  <c r="J18" i="5"/>
  <c r="I18" i="5"/>
  <c r="F18" i="5"/>
  <c r="H18" i="5"/>
  <c r="R18" i="5"/>
  <c r="E18" i="5"/>
  <c r="E13" i="5"/>
  <c r="H13" i="5"/>
  <c r="I13" i="5"/>
  <c r="F13" i="5"/>
  <c r="R13" i="5"/>
  <c r="J13" i="5"/>
  <c r="R5" i="5"/>
  <c r="E14" i="5"/>
  <c r="J14" i="5"/>
  <c r="R14" i="5"/>
  <c r="F14" i="5"/>
  <c r="I14" i="5"/>
  <c r="H14" i="5"/>
  <c r="G13" i="5"/>
  <c r="G18" i="5"/>
  <c r="J5" i="5"/>
  <c r="F6" i="5"/>
  <c r="I6" i="5"/>
  <c r="E6" i="5"/>
  <c r="R6" i="5"/>
  <c r="J6" i="5"/>
  <c r="H6" i="5"/>
  <c r="G14" i="5"/>
  <c r="F16" i="5"/>
  <c r="E16" i="5"/>
  <c r="H16" i="5"/>
  <c r="J16" i="5"/>
  <c r="I16" i="5"/>
  <c r="R16" i="5"/>
  <c r="H17" i="5"/>
  <c r="I17" i="5"/>
  <c r="E17" i="5"/>
  <c r="R17" i="5"/>
  <c r="F17" i="5"/>
  <c r="J17" i="5"/>
  <c r="D119" i="6"/>
  <c r="C119" i="6"/>
  <c r="D117" i="6"/>
  <c r="C117" i="6"/>
  <c r="C116" i="6"/>
  <c r="D116" i="6"/>
  <c r="D115" i="6"/>
  <c r="C115" i="6"/>
  <c r="G124" i="6" a="1"/>
  <c r="G124" i="6" s="1"/>
  <c r="H124" i="6" s="1"/>
  <c r="D124" i="6" s="1"/>
  <c r="D118" i="6"/>
  <c r="C118" i="6"/>
  <c r="F95" i="6"/>
  <c r="H95" i="6" s="1"/>
  <c r="F110" i="6"/>
  <c r="H110" i="6" s="1"/>
  <c r="C110" i="6" s="1"/>
  <c r="AB49" i="4"/>
  <c r="AC49" i="4" s="1"/>
  <c r="AA48" i="4"/>
  <c r="AB48" i="4" s="1"/>
  <c r="AC48" i="4" s="1"/>
  <c r="AA47" i="4"/>
  <c r="AB47" i="4" s="1"/>
  <c r="D44" i="6"/>
  <c r="C44" i="6"/>
  <c r="F109" i="6"/>
  <c r="H109" i="6" s="1"/>
  <c r="D109" i="6" s="1"/>
  <c r="H55" i="6"/>
  <c r="F66" i="6"/>
  <c r="Y43" i="4"/>
  <c r="C103" i="6"/>
  <c r="D103" i="6"/>
  <c r="AB45" i="4"/>
  <c r="Z42" i="4"/>
  <c r="AA42" i="4" s="1"/>
  <c r="Z43" i="4"/>
  <c r="AA43" i="4" s="1"/>
  <c r="D94" i="6"/>
  <c r="C87" i="6"/>
  <c r="D87" i="6"/>
  <c r="D76" i="6"/>
  <c r="C76" i="6"/>
  <c r="H75" i="6"/>
  <c r="F86" i="6"/>
  <c r="H86" i="6" s="1"/>
  <c r="D64" i="6"/>
  <c r="C64" i="6"/>
  <c r="F96" i="6"/>
  <c r="H96" i="6" s="1"/>
  <c r="D111" i="6"/>
  <c r="D74" i="6"/>
  <c r="C74" i="6"/>
  <c r="C85" i="6"/>
  <c r="D85" i="6"/>
  <c r="H62" i="6"/>
  <c r="F73" i="6"/>
  <c r="C51" i="6"/>
  <c r="D51" i="6"/>
  <c r="D114" i="6"/>
  <c r="C114" i="6"/>
  <c r="D96" i="6"/>
  <c r="C96" i="6"/>
  <c r="C95" i="6"/>
  <c r="D95" i="6"/>
  <c r="D50" i="6"/>
  <c r="C50" i="6"/>
  <c r="H61" i="6"/>
  <c r="F72" i="6"/>
  <c r="S5" i="5"/>
  <c r="X17" i="5" l="1"/>
  <c r="X14" i="5"/>
  <c r="X11" i="5"/>
  <c r="X8" i="5"/>
  <c r="X6" i="5"/>
  <c r="X18" i="5"/>
  <c r="X9" i="5"/>
  <c r="X12" i="5"/>
  <c r="X7" i="5"/>
  <c r="X19" i="5"/>
  <c r="X10" i="5"/>
  <c r="X15" i="5"/>
  <c r="X16" i="5"/>
  <c r="X13" i="5"/>
  <c r="D110" i="6"/>
  <c r="D55" i="6"/>
  <c r="C55" i="6"/>
  <c r="AC47" i="4"/>
  <c r="AA44" i="4"/>
  <c r="AB44" i="4" s="1"/>
  <c r="C109" i="6"/>
  <c r="H66" i="6"/>
  <c r="F77" i="6"/>
  <c r="AB46" i="4"/>
  <c r="AC46" i="4" s="1"/>
  <c r="AB42" i="4"/>
  <c r="AC42" i="4" s="1"/>
  <c r="AB43" i="4"/>
  <c r="AC44" i="4"/>
  <c r="AC43" i="4"/>
  <c r="C75" i="6"/>
  <c r="D75" i="6"/>
  <c r="D86" i="6"/>
  <c r="C86" i="6"/>
  <c r="H73" i="6"/>
  <c r="F84" i="6"/>
  <c r="H84" i="6" s="1"/>
  <c r="D62" i="6"/>
  <c r="C62" i="6"/>
  <c r="H72" i="6"/>
  <c r="F83" i="6"/>
  <c r="H83" i="6" s="1"/>
  <c r="D61" i="6"/>
  <c r="C61" i="6"/>
  <c r="S6" i="5"/>
  <c r="S7" i="5"/>
  <c r="S16" i="5"/>
  <c r="S17" i="5"/>
  <c r="S18" i="5"/>
  <c r="S13" i="5"/>
  <c r="S15" i="5"/>
  <c r="S14" i="5"/>
  <c r="S9" i="5"/>
  <c r="S19" i="5"/>
  <c r="S11" i="5"/>
  <c r="S10" i="5"/>
  <c r="S8" i="5"/>
  <c r="S12" i="5"/>
  <c r="T5" i="5"/>
  <c r="H77" i="6" l="1"/>
  <c r="F88" i="6"/>
  <c r="H88" i="6" s="1"/>
  <c r="H125" i="6" s="1"/>
  <c r="D2" i="6" s="1"/>
  <c r="D66" i="6"/>
  <c r="C66" i="6"/>
  <c r="AC45" i="4"/>
  <c r="C84" i="6"/>
  <c r="D84" i="6"/>
  <c r="D73" i="6"/>
  <c r="C73" i="6"/>
  <c r="D72" i="6"/>
  <c r="C72" i="6"/>
  <c r="C83" i="6"/>
  <c r="D83" i="6"/>
  <c r="T12" i="5"/>
  <c r="T8" i="5"/>
  <c r="T10" i="5"/>
  <c r="T11" i="5"/>
  <c r="T19" i="5"/>
  <c r="T7" i="5"/>
  <c r="T9" i="5"/>
  <c r="T6" i="5"/>
  <c r="T14" i="5"/>
  <c r="T15" i="5"/>
  <c r="T16" i="5"/>
  <c r="T13" i="5"/>
  <c r="T18" i="5"/>
  <c r="T17" i="5"/>
  <c r="C88" i="6" l="1"/>
  <c r="D88" i="6"/>
  <c r="D77" i="6"/>
  <c r="C7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<sst xmlns="http://schemas.openxmlformats.org/spreadsheetml/2006/main" count="28013" uniqueCount="20061">
  <si>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</si>
  <si>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</si>
  <si>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</si>
  <si>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</si>
  <si>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</si>
  <si>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</si>
  <si>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</si>
  <si>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</si>
  <si>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</si>
  <si>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</si>
  <si>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</si>
  <si>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</si>
  <si>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</si>
  <si>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</si>
  <si>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</si>
  <si>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</si>
  <si>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</si>
  <si>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</si>
  <si>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</si>
  <si>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</si>
  <si>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</si>
  <si>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</si>
  <si>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</si>
  <si>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</si>
  <si>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</si>
  <si>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</si>
  <si>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</si>
  <si>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</si>
  <si>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</si>
  <si>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</si>
  <si>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</si>
  <si>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</si>
  <si>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</si>
  <si>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</si>
  <si>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</si>
  <si>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</si>
  <si>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</si>
  <si>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</si>
  <si>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</si>
  <si>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</si>
  <si>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</si>
  <si>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</si>
  <si>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</si>
  <si>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</si>
  <si>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</si>
  <si>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</si>
  <si>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</si>
  <si>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</si>
  <si>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</si>
  <si>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</si>
  <si>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</si>
  <si>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</si>
  <si>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</si>
  <si>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</si>
  <si>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</si>
  <si>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</si>
  <si>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</si>
  <si>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</si>
  <si>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</si>
  <si>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</si>
  <si>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</si>
  <si>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</si>
  <si>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</si>
  <si>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</si>
  <si>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</si>
  <si>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</si>
  <si>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</si>
  <si>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</si>
  <si>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</si>
  <si>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</si>
  <si>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</si>
  <si>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</si>
  <si>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</si>
  <si>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</si>
  <si>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</si>
  <si>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</si>
  <si>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</si>
  <si>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</si>
  <si>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</si>
  <si>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</si>
  <si>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</si>
  <si>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</si>
  <si>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</si>
  <si>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</si>
  <si>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</si>
  <si>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</si>
  <si>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</si>
  <si>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</si>
  <si>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</si>
  <si>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</si>
  <si>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</si>
  <si>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</si>
  <si>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</si>
  <si>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</si>
  <si>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</si>
  <si>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</si>
  <si>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</si>
  <si>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</si>
  <si>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</si>
  <si>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</si>
  <si>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</si>
  <si>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</si>
  <si>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</si>
  <si>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</si>
  <si>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</si>
  <si>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</si>
  <si>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</si>
  <si>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</si>
  <si>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</si>
  <si>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</si>
  <si>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</si>
  <si>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</si>
  <si>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</si>
  <si>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</si>
  <si>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</si>
  <si>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</si>
  <si>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</si>
  <si>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</si>
  <si>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</si>
  <si>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</si>
  <si>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</si>
  <si>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</si>
  <si>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</si>
  <si>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</si>
  <si>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</si>
  <si>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</si>
  <si>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</si>
  <si>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</si>
  <si>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</si>
  <si>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</si>
  <si>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</si>
  <si>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</si>
  <si>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</si>
  <si>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</si>
  <si>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</si>
  <si>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</si>
  <si>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</si>
  <si>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</si>
  <si>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</si>
  <si>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</si>
  <si>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</si>
  <si>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</si>
  <si>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</si>
  <si>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</si>
  <si>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</si>
  <si>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</si>
  <si>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</si>
  <si>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</si>
  <si>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</si>
  <si>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</si>
  <si>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</si>
  <si>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</si>
  <si>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</si>
  <si>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</si>
  <si>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</si>
  <si>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</si>
  <si>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</si>
  <si>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</si>
  <si>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</si>
  <si>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</si>
  <si>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</si>
  <si>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</si>
  <si>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</si>
  <si>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</si>
  <si>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</si>
  <si>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</si>
  <si>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</si>
  <si>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</si>
  <si>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</si>
  <si>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</si>
  <si>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</si>
  <si>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</si>
  <si>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</si>
  <si>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</si>
  <si>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</si>
  <si>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</si>
  <si>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</si>
  <si>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</si>
  <si>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</si>
  <si>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</si>
  <si>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</si>
  <si>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</si>
  <si>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</si>
  <si>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</si>
  <si>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</si>
  <si>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</si>
  <si>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</si>
  <si>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</si>
  <si>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</si>
  <si>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</si>
  <si>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</si>
  <si>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</si>
  <si>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</si>
  <si>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</si>
  <si>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</si>
  <si>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</si>
  <si>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</si>
  <si>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</si>
  <si>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</si>
  <si>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</si>
  <si>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</si>
  <si>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</si>
  <si>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</si>
  <si>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</si>
  <si>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</si>
  <si>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</si>
  <si>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</si>
  <si>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</si>
  <si>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</si>
  <si>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</si>
  <si>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</si>
  <si>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</si>
  <si>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</si>
  <si>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</si>
  <si>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</si>
  <si>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</si>
  <si>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</si>
  <si>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</si>
  <si>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</si>
  <si>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</si>
  <si>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</si>
  <si>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</si>
  <si>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</si>
  <si>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</si>
  <si>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</si>
  <si>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</si>
  <si>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</si>
  <si>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</si>
  <si>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</si>
  <si>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</si>
  <si>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</si>
  <si>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</si>
  <si>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</si>
  <si>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</si>
  <si>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</si>
  <si>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</si>
  <si>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</si>
  <si>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</si>
  <si>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</si>
  <si>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</si>
  <si>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</si>
  <si>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</si>
  <si>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</si>
  <si>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</si>
  <si>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</si>
  <si>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</si>
  <si>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</si>
  <si>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</si>
  <si>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</si>
  <si>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</si>
  <si>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</si>
  <si>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</si>
  <si>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</si>
  <si>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</si>
  <si>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</si>
  <si>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</si>
  <si>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</si>
  <si>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</si>
  <si>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</si>
  <si>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</si>
  <si>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</si>
  <si>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</si>
  <si>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</si>
  <si>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</si>
  <si>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</si>
  <si>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</si>
  <si>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</si>
  <si>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</si>
  <si>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</si>
  <si>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</si>
  <si>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</si>
  <si>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</si>
  <si>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</si>
  <si>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</si>
  <si>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</si>
  <si>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</si>
  <si>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</si>
  <si>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</si>
  <si>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</si>
  <si>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</si>
  <si>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</si>
  <si>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</si>
  <si>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</si>
  <si>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</si>
  <si>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</si>
  <si>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</si>
  <si>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</si>
  <si>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</si>
  <si>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</si>
  <si>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</si>
  <si>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</si>
  <si>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</si>
  <si>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</si>
  <si>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</si>
  <si>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</si>
  <si>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</si>
  <si>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</si>
  <si>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</si>
  <si>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</si>
  <si>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</si>
  <si>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</si>
  <si>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</si>
  <si>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</si>
  <si>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</si>
  <si>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</si>
  <si>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</si>
  <si>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</si>
  <si>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</si>
  <si>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</si>
  <si>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</si>
  <si>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</si>
  <si>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</si>
  <si>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</si>
  <si>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</si>
  <si>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</si>
  <si>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</si>
  <si>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</si>
  <si>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</si>
  <si>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</si>
  <si>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</si>
  <si>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</si>
  <si>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</si>
  <si>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</si>
  <si>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</si>
  <si>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</si>
  <si>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</si>
  <si>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</si>
  <si>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</si>
  <si>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</si>
  <si>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</si>
  <si>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</si>
  <si>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</si>
  <si>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</si>
  <si>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</si>
  <si>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</si>
  <si>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</si>
  <si>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</si>
  <si>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</si>
  <si>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</si>
  <si>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</si>
  <si>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</si>
  <si>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</si>
  <si>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</si>
  <si>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</si>
  <si>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</si>
  <si>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</si>
  <si>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</si>
  <si>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</si>
  <si>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</si>
  <si>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</si>
  <si>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</si>
  <si>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</si>
  <si>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</si>
  <si>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</si>
  <si>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</si>
  <si>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</si>
  <si>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</si>
  <si>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</si>
  <si>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</si>
  <si>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</si>
  <si>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</si>
  <si>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</si>
  <si>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</si>
  <si>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</si>
  <si>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</si>
  <si>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</si>
  <si>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</si>
  <si>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</si>
  <si>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</si>
  <si>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</si>
  <si>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</si>
  <si>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</si>
  <si>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</si>
  <si>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</si>
  <si>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</si>
  <si>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</si>
  <si>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</si>
  <si>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</si>
  <si>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</si>
  <si>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</si>
  <si>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</si>
  <si>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</si>
  <si>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</si>
  <si>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</si>
  <si>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</si>
  <si>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</si>
  <si>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</si>
  <si>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</si>
  <si>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</si>
  <si>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</si>
  <si>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</si>
  <si>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</si>
  <si>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</si>
  <si>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</si>
  <si>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</si>
  <si>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</si>
  <si>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</si>
  <si>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</si>
  <si>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</si>
  <si>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</si>
  <si>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</si>
  <si>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</si>
  <si>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</si>
  <si>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</si>
  <si>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</si>
  <si>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</si>
  <si>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</si>
  <si>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</si>
  <si>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</si>
  <si>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</si>
  <si>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</si>
  <si>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</si>
  <si>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</si>
  <si>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</si>
  <si>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</si>
  <si>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</si>
  <si>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</si>
  <si>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</si>
  <si>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</si>
  <si>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</si>
  <si>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</si>
  <si>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</si>
  <si>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</si>
  <si>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</si>
  <si>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</si>
  <si>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</si>
  <si>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</si>
  <si>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</si>
  <si>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</si>
  <si>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</si>
  <si>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</si>
  <si>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</si>
  <si>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</si>
  <si>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</si>
  <si>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</si>
  <si>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</si>
  <si>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</si>
  <si>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</si>
  <si>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</si>
  <si>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</si>
  <si>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</si>
  <si>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</si>
  <si>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</si>
  <si>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</si>
  <si>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</si>
  <si>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</si>
  <si>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</si>
  <si>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</si>
  <si>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</si>
  <si>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</si>
  <si>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</si>
  <si>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</si>
  <si>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</si>
  <si>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</si>
  <si>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</si>
  <si>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</si>
  <si>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</si>
  <si>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</si>
  <si>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</si>
  <si>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</si>
  <si>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</si>
  <si>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</si>
  <si>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</si>
  <si>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</si>
  <si>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</si>
  <si>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</si>
  <si>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</si>
  <si>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</si>
  <si>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</si>
  <si>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</si>
  <si>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</si>
  <si>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</si>
  <si>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</si>
  <si>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</si>
  <si>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</si>
  <si>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</si>
  <si>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</si>
  <si>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</si>
  <si>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</si>
  <si>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</si>
  <si>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</si>
  <si>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</si>
  <si>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</si>
  <si>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</si>
  <si>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</si>
  <si>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</si>
  <si>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</si>
  <si>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</si>
  <si>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</si>
  <si>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</si>
  <si>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</si>
  <si>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</si>
  <si>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</si>
  <si>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</si>
  <si>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</si>
  <si>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</si>
  <si>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</si>
  <si>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</si>
  <si>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</si>
  <si>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</si>
  <si>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</si>
  <si>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</si>
  <si>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</si>
  <si>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</si>
  <si>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</si>
  <si>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</si>
  <si>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</si>
  <si>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</si>
  <si>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</si>
  <si>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</si>
  <si>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</si>
  <si>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</si>
  <si>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</si>
  <si>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</si>
  <si>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</si>
  <si>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</si>
  <si>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</si>
  <si>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</si>
  <si>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</si>
  <si>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</si>
  <si>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</si>
  <si>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</si>
  <si>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</si>
  <si>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</si>
  <si>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</si>
  <si>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</si>
  <si>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</si>
  <si>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</si>
  <si>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</si>
  <si>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</si>
  <si>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</si>
  <si>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</si>
  <si>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</si>
  <si>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</si>
  <si>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</si>
  <si>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</si>
  <si>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</si>
  <si>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</si>
  <si>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</si>
  <si>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</si>
  <si>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</si>
  <si>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</si>
  <si>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</si>
  <si>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</si>
  <si>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</si>
  <si>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</si>
  <si>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</si>
  <si>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</si>
  <si>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</si>
  <si>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</si>
  <si>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</si>
  <si>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</si>
  <si>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</si>
  <si>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</si>
  <si>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</si>
  <si>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</si>
  <si>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</si>
  <si>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</si>
  <si>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</si>
  <si>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</si>
  <si>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</si>
  <si>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</si>
  <si>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</si>
  <si>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</si>
  <si>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</si>
  <si>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</si>
  <si>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</si>
  <si>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</si>
  <si>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</si>
  <si>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</si>
  <si>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</si>
  <si>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</si>
  <si>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</si>
  <si>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</si>
  <si>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</si>
  <si>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</si>
  <si>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</si>
  <si>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</si>
  <si>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</si>
  <si>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</si>
  <si>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</si>
  <si>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</si>
  <si>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</si>
  <si>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</si>
  <si>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</si>
  <si>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</si>
  <si>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</si>
  <si>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</si>
  <si>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</si>
  <si>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</si>
  <si>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</si>
  <si>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</si>
  <si>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</si>
  <si>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</si>
  <si>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</si>
  <si>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</si>
  <si>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</si>
  <si>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</si>
  <si>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</si>
  <si>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</si>
  <si>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</si>
  <si>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</si>
  <si>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</si>
  <si>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</si>
  <si>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</si>
  <si>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</si>
  <si>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</si>
  <si>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</si>
  <si>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</si>
  <si>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</si>
  <si>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</si>
  <si>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</si>
  <si>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</si>
  <si>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</si>
  <si>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</si>
  <si>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</si>
  <si>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</si>
  <si>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</si>
  <si>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</si>
  <si>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</si>
  <si>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</si>
  <si>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</si>
  <si>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</si>
  <si>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</si>
  <si>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</si>
  <si>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</si>
  <si>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</si>
  <si>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</si>
  <si>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</si>
  <si>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</si>
  <si>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</si>
  <si>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</si>
  <si>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</si>
  <si>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</si>
  <si>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</si>
  <si>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</si>
  <si>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</si>
  <si>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</si>
  <si>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</si>
  <si>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</si>
  <si>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</si>
  <si>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</si>
  <si>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</si>
  <si>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</si>
  <si>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</si>
  <si>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</si>
  <si>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</si>
  <si>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</si>
  <si>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</si>
  <si>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</si>
  <si>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</si>
  <si>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</si>
  <si>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</si>
  <si>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</si>
  <si>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</si>
  <si>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</si>
  <si>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</si>
  <si>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</si>
  <si>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</si>
  <si>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</si>
  <si>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</si>
  <si>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</si>
  <si>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</si>
  <si>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</si>
  <si>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</si>
  <si>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</si>
  <si>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</si>
  <si>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</si>
  <si>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</si>
  <si>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</si>
  <si>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</si>
  <si>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</si>
  <si>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</si>
  <si>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</si>
  <si>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</si>
  <si>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</si>
  <si>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</si>
  <si>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</si>
  <si>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</si>
  <si>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</si>
  <si>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</si>
  <si>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</si>
  <si>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</si>
  <si>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</si>
  <si>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</si>
  <si>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</si>
  <si>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</si>
  <si>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</si>
  <si>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</si>
  <si>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</si>
  <si>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</si>
  <si>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</si>
  <si>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</si>
  <si>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</si>
  <si>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</si>
  <si>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</si>
  <si>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</si>
  <si>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</si>
  <si>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</si>
  <si>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</si>
  <si>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</si>
  <si>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</si>
  <si>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</si>
  <si>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</si>
  <si>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</si>
  <si>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</si>
  <si>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</si>
  <si>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</si>
  <si>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</si>
  <si>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</si>
  <si>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</si>
  <si>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</si>
  <si>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</si>
  <si>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</si>
  <si>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</si>
  <si>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</si>
  <si>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</si>
  <si>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</si>
  <si>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</si>
  <si>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</si>
  <si>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</si>
  <si>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</si>
  <si>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</si>
  <si>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</si>
  <si>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</si>
  <si>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</si>
  <si>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</si>
  <si>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</si>
  <si>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</si>
  <si>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</si>
  <si>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</si>
  <si>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</si>
  <si>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</si>
  <si>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</si>
  <si>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</si>
  <si>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</si>
  <si>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</si>
  <si>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</si>
  <si>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</si>
  <si>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</si>
  <si>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</si>
  <si>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</si>
  <si>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</si>
  <si>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</si>
  <si>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</si>
  <si>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</si>
  <si>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</si>
  <si>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</si>
  <si>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</si>
  <si>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</si>
  <si>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</si>
  <si>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</si>
  <si>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</si>
  <si>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</si>
  <si>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</si>
  <si>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</si>
  <si>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</si>
  <si>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</si>
  <si>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</si>
  <si>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</si>
  <si>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</si>
  <si>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</si>
  <si>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</si>
  <si>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</si>
  <si>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</si>
  <si>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</si>
  <si>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</si>
  <si>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</si>
  <si>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</si>
  <si>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</si>
  <si>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</si>
  <si>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</si>
  <si>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</si>
  <si>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</si>
  <si>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</si>
  <si>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</si>
  <si>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</si>
  <si>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</si>
  <si>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</si>
  <si>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</si>
  <si>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</si>
  <si>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</si>
  <si>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</si>
  <si>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</si>
  <si>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</si>
  <si>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</si>
  <si>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</si>
  <si>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</si>
  <si>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</si>
  <si>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</si>
  <si>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</si>
  <si>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</si>
  <si>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</si>
  <si>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</si>
  <si>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</si>
  <si>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</si>
  <si>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</si>
  <si>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</si>
  <si>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</si>
  <si>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</si>
  <si>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</si>
  <si>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</si>
  <si>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</si>
  <si>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</si>
  <si>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</si>
  <si>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</si>
  <si>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</si>
  <si>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</si>
  <si>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</si>
  <si>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</si>
  <si>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</si>
  <si>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</si>
  <si>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</si>
  <si>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</si>
  <si>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</si>
  <si>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</si>
  <si>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</si>
  <si>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</si>
  <si>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</si>
  <si>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</si>
  <si>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</si>
  <si>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</si>
  <si>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</si>
  <si>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</si>
  <si>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</si>
  <si>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</si>
  <si>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</si>
  <si>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</si>
  <si>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</si>
  <si>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</si>
  <si>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</si>
  <si>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</si>
  <si>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</si>
  <si>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</si>
  <si>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</si>
  <si>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</si>
  <si>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</si>
  <si>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</si>
  <si>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</si>
  <si>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</si>
  <si>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</si>
  <si>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</si>
  <si>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</si>
  <si>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</si>
  <si>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</si>
  <si>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</si>
  <si>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</si>
  <si>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</si>
  <si>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</si>
  <si>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</si>
  <si>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</si>
  <si>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</si>
  <si>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</si>
  <si>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</si>
  <si>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</si>
  <si>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</si>
  <si>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</si>
  <si>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</si>
  <si>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</si>
  <si>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</si>
  <si>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</si>
  <si>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</si>
  <si>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</si>
  <si>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</si>
  <si>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</si>
  <si>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</si>
  <si>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</si>
  <si>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</si>
  <si>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</si>
  <si>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</si>
  <si>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</si>
  <si>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</si>
  <si>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</si>
  <si>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</si>
  <si>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</si>
  <si>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</si>
  <si>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</si>
  <si>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</si>
  <si>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</si>
  <si>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</si>
  <si>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</si>
  <si>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</si>
  <si>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</si>
  <si>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</si>
  <si>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</si>
  <si>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</si>
  <si>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</si>
  <si>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</si>
  <si>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</si>
  <si>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</si>
  <si>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</si>
  <si>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</si>
  <si>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</si>
  <si>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</si>
  <si>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</si>
  <si>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</si>
  <si>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</si>
  <si>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</si>
  <si>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</si>
  <si>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</si>
  <si>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</si>
  <si>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</si>
  <si>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</si>
  <si>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</si>
  <si>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</si>
  <si>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</si>
  <si>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</si>
  <si>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</si>
  <si>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</si>
  <si>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</si>
  <si>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</si>
  <si>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</si>
  <si>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</si>
  <si>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</si>
  <si>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</si>
  <si>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</si>
  <si>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</si>
  <si>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</si>
  <si>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</si>
  <si>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</si>
  <si>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</si>
  <si>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</si>
  <si>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</si>
  <si>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</si>
  <si>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</si>
  <si>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</si>
  <si>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</si>
  <si>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</si>
  <si>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</si>
  <si>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</si>
  <si>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</si>
  <si>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</si>
  <si>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</si>
  <si>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</si>
  <si>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</si>
  <si>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</si>
  <si>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</si>
  <si>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</si>
  <si>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</si>
  <si>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</si>
  <si>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</si>
  <si>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</si>
  <si>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</si>
  <si>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</si>
  <si>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</si>
  <si>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</si>
  <si>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</si>
  <si>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</si>
  <si>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</si>
  <si>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</si>
  <si>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</si>
  <si>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</si>
  <si>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</si>
  <si>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</si>
  <si>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</si>
  <si>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</si>
  <si>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</si>
  <si>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</si>
  <si>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</si>
  <si>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</si>
  <si>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</si>
  <si>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</si>
  <si>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</si>
  <si>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</si>
  <si>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</si>
  <si>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</si>
  <si>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</si>
  <si>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</si>
  <si>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</si>
  <si>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</si>
  <si>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</si>
  <si>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</si>
  <si>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</si>
  <si>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</si>
  <si>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</si>
  <si>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</si>
  <si>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</si>
  <si>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</si>
  <si>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</si>
  <si>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</si>
  <si>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</si>
  <si>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</si>
  <si>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</si>
  <si>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</si>
  <si>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</si>
  <si>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</si>
  <si>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</si>
  <si>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</si>
  <si>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</si>
  <si>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</si>
  <si>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</si>
  <si>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</si>
  <si>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</si>
  <si>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</si>
  <si>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</si>
  <si>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</si>
  <si>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</si>
  <si>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</si>
  <si>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</si>
  <si>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</si>
  <si>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</si>
  <si>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</si>
  <si>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</si>
  <si>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</si>
  <si>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</si>
  <si>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</si>
  <si>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</si>
  <si>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</si>
  <si>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</si>
  <si>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</si>
  <si>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</si>
  <si>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</si>
  <si>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</si>
  <si>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</si>
  <si>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</si>
  <si>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</si>
  <si>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</si>
  <si>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</si>
  <si>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</si>
  <si>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</si>
  <si>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</si>
  <si>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</si>
  <si>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</si>
  <si>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</si>
  <si>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</si>
  <si>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</si>
  <si>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</si>
  <si>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</si>
  <si>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</si>
  <si>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</si>
  <si>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</si>
  <si>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</si>
  <si>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</si>
  <si>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</si>
  <si>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</si>
  <si>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</si>
  <si>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</si>
  <si>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</si>
  <si>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</si>
  <si>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</si>
  <si>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</si>
  <si>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</si>
  <si>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</si>
  <si>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</si>
  <si>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</si>
  <si>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</si>
  <si>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</si>
  <si>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</si>
  <si>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</si>
  <si>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</si>
  <si>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</si>
  <si>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</si>
  <si>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</si>
  <si>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</si>
  <si>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</si>
  <si>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</si>
  <si>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</si>
  <si>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</si>
  <si>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</si>
  <si>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</si>
  <si>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</si>
  <si>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</si>
  <si>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</si>
  <si>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</si>
  <si>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</si>
  <si>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</si>
  <si>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</si>
  <si>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</si>
  <si>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</si>
  <si>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</si>
  <si>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</si>
  <si>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</si>
  <si>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</si>
  <si>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</si>
  <si>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</si>
  <si>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</si>
  <si>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</si>
  <si>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</si>
  <si>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</si>
  <si>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</si>
  <si>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</si>
  <si>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</si>
  <si>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</si>
  <si>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</si>
  <si>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</si>
  <si>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</si>
  <si>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</si>
  <si>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</si>
  <si>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</si>
  <si>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</si>
  <si>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</si>
  <si>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</si>
  <si>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</si>
  <si>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</si>
  <si>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</si>
  <si>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</si>
  <si>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</si>
  <si>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</si>
  <si>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</si>
  <si>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</si>
  <si>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</si>
  <si>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</si>
  <si>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</si>
  <si>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</si>
  <si>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</si>
  <si>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</si>
  <si>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</si>
  <si>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</si>
  <si>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</si>
  <si>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</si>
  <si>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</si>
  <si>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</si>
  <si>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</si>
  <si>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</si>
  <si>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</si>
  <si>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</si>
  <si>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</si>
  <si>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</si>
  <si>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</si>
  <si>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</si>
  <si>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</si>
  <si>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</si>
  <si>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</si>
  <si>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</si>
  <si>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</si>
  <si>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</si>
  <si>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</si>
  <si>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</si>
  <si>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</si>
  <si>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</si>
  <si>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</si>
  <si>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</si>
  <si>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</si>
  <si>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</si>
  <si>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</si>
  <si>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</si>
  <si>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</si>
  <si>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</si>
  <si>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</si>
  <si>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</si>
  <si>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</si>
  <si>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</si>
  <si>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</si>
  <si>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</si>
  <si>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</si>
  <si>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</si>
  <si>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</si>
  <si>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</si>
  <si>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</si>
  <si>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</si>
  <si>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</si>
  <si>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</si>
  <si>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</si>
  <si>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</si>
  <si>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</si>
  <si>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</si>
  <si>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</si>
  <si>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</si>
  <si>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</si>
  <si>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</si>
  <si>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</si>
  <si>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</si>
  <si>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</si>
  <si>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</si>
  <si>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</si>
  <si>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</si>
  <si>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</si>
  <si>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</si>
  <si>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</si>
  <si>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</si>
  <si>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</si>
  <si>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</si>
  <si>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</si>
  <si>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</si>
  <si>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</si>
  <si>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</si>
  <si>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</si>
  <si>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</si>
  <si>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</si>
  <si>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</si>
  <si>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</si>
  <si>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</si>
  <si>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</si>
  <si>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</si>
  <si>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</si>
  <si>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</si>
  <si>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</si>
  <si>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</si>
  <si>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</si>
  <si>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</si>
  <si>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</si>
  <si>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</si>
  <si>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</si>
  <si>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</si>
  <si>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</si>
  <si>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</si>
  <si>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</si>
  <si>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</si>
  <si>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</si>
  <si>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</si>
  <si>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</si>
  <si>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</si>
  <si>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</si>
  <si>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</si>
  <si>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</si>
  <si>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</si>
  <si>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</si>
  <si>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</si>
  <si>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</si>
  <si>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</si>
  <si>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</si>
  <si>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</si>
  <si>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</si>
  <si>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</si>
  <si>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</si>
  <si>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</si>
  <si>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</si>
  <si>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</si>
  <si>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</si>
  <si>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</si>
  <si>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</si>
  <si>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</si>
  <si>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</si>
  <si>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</si>
  <si>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</si>
  <si>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</si>
  <si>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</si>
  <si>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</si>
  <si>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</si>
  <si>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</si>
  <si>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</si>
  <si>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</si>
  <si>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</si>
  <si>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</si>
  <si>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</si>
  <si>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</si>
  <si>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</si>
  <si>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</si>
  <si>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</si>
  <si>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</si>
  <si>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</si>
  <si>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</si>
  <si>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</si>
  <si>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</si>
  <si>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</si>
  <si>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</si>
  <si>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</si>
  <si>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</si>
  <si>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</si>
  <si>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</si>
  <si>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</si>
  <si>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</si>
  <si>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</si>
  <si>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</si>
  <si>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</si>
  <si>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</si>
  <si>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</si>
  <si>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</si>
  <si>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</si>
  <si>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</si>
  <si>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</si>
  <si>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</si>
  <si>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</si>
  <si>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</si>
  <si>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</si>
  <si>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</si>
  <si>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</si>
  <si>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</si>
  <si>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</si>
  <si>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</si>
  <si>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</si>
  <si>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</si>
  <si>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</si>
  <si>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</si>
  <si>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</si>
  <si>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</si>
  <si>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</si>
  <si>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</si>
  <si>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</si>
  <si>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</si>
  <si>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</si>
  <si>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</si>
  <si>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</si>
  <si>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</si>
  <si>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</si>
  <si>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</si>
  <si>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</si>
  <si>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</si>
  <si>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</si>
  <si>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</si>
  <si>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</si>
  <si>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</si>
  <si>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</si>
  <si>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</si>
  <si>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</si>
  <si>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</si>
  <si>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</si>
  <si>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</si>
  <si>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</si>
  <si>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</si>
  <si>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</si>
  <si>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</si>
  <si>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</si>
  <si>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</si>
  <si>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</si>
  <si>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</si>
  <si>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</si>
  <si>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</si>
  <si>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</si>
  <si>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</si>
  <si>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</si>
  <si>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</si>
  <si>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</si>
  <si>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</si>
  <si>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</si>
  <si>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</si>
  <si>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</si>
  <si>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</si>
  <si>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</si>
  <si>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</si>
  <si>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</si>
  <si>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</si>
  <si>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</si>
  <si>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</si>
  <si>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</si>
  <si>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</si>
  <si>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</si>
  <si>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</si>
  <si>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</si>
  <si>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</si>
  <si>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</si>
  <si>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</si>
  <si>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</si>
  <si>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</si>
  <si>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</si>
  <si>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</si>
  <si>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</si>
  <si>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</si>
  <si>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</si>
  <si>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</si>
  <si>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</si>
  <si>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</si>
  <si>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</si>
  <si>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</si>
  <si>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</si>
  <si>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</si>
  <si>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</si>
  <si>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</si>
  <si>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</si>
  <si>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</si>
  <si>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</si>
  <si>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</si>
  <si>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</si>
  <si>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</si>
  <si>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</si>
  <si>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</si>
  <si>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</si>
  <si>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</si>
  <si>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</si>
  <si>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</si>
  <si>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</si>
  <si>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</si>
  <si>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</si>
  <si>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</si>
  <si>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</si>
  <si>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</si>
  <si>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</si>
  <si>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</si>
  <si>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</si>
  <si>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</si>
  <si>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</si>
  <si>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</si>
  <si>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</si>
  <si>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</si>
  <si>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</si>
  <si>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</si>
  <si>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</si>
  <si>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</si>
  <si>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</si>
  <si>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</si>
  <si>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</si>
  <si>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</si>
  <si>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</si>
  <si>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</si>
  <si>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</si>
  <si>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</si>
  <si>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</si>
  <si>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</si>
  <si>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</si>
  <si>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</si>
  <si>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</si>
  <si>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</si>
  <si>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</si>
  <si>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</si>
  <si>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</si>
  <si>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</si>
  <si>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</si>
  <si>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</si>
  <si>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</si>
  <si>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</si>
  <si>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</si>
  <si>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</si>
  <si>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</si>
  <si>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</si>
  <si>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</si>
  <si>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</si>
  <si>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</si>
  <si>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</si>
  <si>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</si>
  <si>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</si>
  <si>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</si>
  <si>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</si>
  <si>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</si>
  <si>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</si>
  <si>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</si>
  <si>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</si>
  <si>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</si>
  <si>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</si>
  <si>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</si>
  <si>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</si>
  <si>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</si>
  <si>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</si>
  <si>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</si>
  <si>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</si>
  <si>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</si>
  <si>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</si>
  <si>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</si>
  <si>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</si>
  <si>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</si>
  <si>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</si>
  <si>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</si>
  <si>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</si>
  <si>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</si>
  <si>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</si>
  <si>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</si>
  <si>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</si>
  <si>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</si>
  <si>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</si>
  <si>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</si>
  <si>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</si>
  <si>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</si>
  <si>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</si>
  <si>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</si>
  <si>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</si>
  <si>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</si>
  <si>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</si>
  <si>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</si>
  <si>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</si>
  <si>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</si>
  <si>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</si>
  <si>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</si>
  <si>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</si>
  <si>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</si>
  <si>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</si>
  <si>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</si>
  <si>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</si>
  <si>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</si>
  <si>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</si>
  <si>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</si>
  <si>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</si>
  <si>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</si>
  <si>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</si>
  <si>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</si>
  <si>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</si>
  <si>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</si>
  <si>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</si>
  <si>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</si>
  <si>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</si>
  <si>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</si>
  <si>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</si>
  <si>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</si>
  <si>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</si>
  <si>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</si>
  <si>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</si>
  <si>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</si>
  <si>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</si>
  <si>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</si>
  <si>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</si>
  <si>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</si>
  <si>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</si>
  <si>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</si>
  <si>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</si>
  <si>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</si>
  <si>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</si>
  <si>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</si>
  <si>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</si>
  <si>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</si>
  <si>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</si>
  <si>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</si>
  <si>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</si>
  <si>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</si>
  <si>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</si>
  <si>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</si>
  <si>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</si>
  <si>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</si>
  <si>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</si>
  <si>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</si>
  <si>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</si>
  <si>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</si>
  <si>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</si>
  <si>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</si>
  <si>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</si>
  <si>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</si>
  <si>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</si>
  <si>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</si>
  <si>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</si>
  <si>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</si>
  <si>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</si>
  <si>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</si>
  <si>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</si>
  <si>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</si>
  <si>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</si>
  <si>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</si>
  <si>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</si>
  <si>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</si>
  <si>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</si>
  <si>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</si>
  <si>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</si>
  <si>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</si>
  <si>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</si>
  <si>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</si>
  <si>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</si>
  <si>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</si>
  <si>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</si>
  <si>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</si>
  <si>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</si>
  <si>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</si>
  <si>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</si>
  <si>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</si>
  <si>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</si>
  <si>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</si>
  <si>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</si>
  <si>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</si>
  <si>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</si>
  <si>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</si>
  <si>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</si>
  <si>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</si>
  <si>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</si>
  <si>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</si>
  <si>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</si>
  <si>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</si>
  <si>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</si>
  <si>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</si>
  <si>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</si>
  <si>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</si>
  <si>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</si>
  <si>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</si>
  <si>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</si>
  <si>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</si>
  <si>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</si>
  <si>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</si>
  <si>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</si>
  <si>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</si>
  <si>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</si>
  <si>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</si>
  <si>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</si>
  <si>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</si>
  <si>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</si>
  <si>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</si>
  <si>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</si>
  <si>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</si>
  <si>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</si>
  <si>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</si>
  <si>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</si>
  <si>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</si>
  <si>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</si>
  <si>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</si>
  <si>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</si>
  <si>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</si>
  <si>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</si>
  <si>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</si>
  <si>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</si>
  <si>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</si>
  <si>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</si>
  <si>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</si>
  <si>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</si>
  <si>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</si>
  <si>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</si>
  <si>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</si>
  <si>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</si>
  <si>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</si>
  <si>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</si>
  <si>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</si>
  <si>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</si>
  <si>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</si>
  <si>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</si>
  <si>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</si>
  <si>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</si>
  <si>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</si>
  <si>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</si>
  <si>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</si>
  <si>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</si>
  <si>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</si>
  <si>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</si>
  <si>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</si>
  <si>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</si>
  <si>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</si>
  <si>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</si>
  <si>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</si>
  <si>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</si>
  <si>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</si>
  <si>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</si>
  <si>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</si>
  <si>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</si>
  <si>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</si>
  <si>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</si>
  <si>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</si>
  <si>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</si>
  <si>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</si>
  <si>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</si>
  <si>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</si>
  <si>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</si>
  <si>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</si>
  <si>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</si>
  <si>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</si>
  <si>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</si>
  <si>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</si>
  <si>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</si>
  <si>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</si>
  <si>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</si>
  <si>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</si>
  <si>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</si>
  <si>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</si>
  <si>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</si>
  <si>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</si>
  <si>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</si>
  <si>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</si>
  <si>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</si>
  <si>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</si>
  <si>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</si>
  <si>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</si>
  <si>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</si>
  <si>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</si>
  <si>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</si>
  <si>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</si>
  <si>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</si>
  <si>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</si>
  <si>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</si>
  <si>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</si>
  <si>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</si>
  <si>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</si>
  <si>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</si>
  <si>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</si>
  <si>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</si>
  <si>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</si>
  <si>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</si>
  <si>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</si>
  <si>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</si>
  <si>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</si>
  <si>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</si>
  <si>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</si>
  <si>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</si>
  <si>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</si>
  <si>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</si>
  <si>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</si>
  <si>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</si>
  <si>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</si>
  <si>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</si>
  <si>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</si>
  <si>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</si>
  <si>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</si>
  <si>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</si>
  <si>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</si>
  <si>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</si>
  <si>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</si>
  <si>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</si>
  <si>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</si>
  <si>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</si>
  <si>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</si>
  <si>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</si>
  <si>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</si>
  <si>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</si>
  <si>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</si>
  <si>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</si>
  <si>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</si>
  <si>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</si>
  <si>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</si>
  <si>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</si>
  <si>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</si>
  <si>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</si>
  <si>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</si>
  <si>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</si>
  <si>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</si>
  <si>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</si>
  <si>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</si>
  <si>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</si>
  <si>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</si>
  <si>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</si>
  <si>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</si>
  <si>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</si>
  <si>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</si>
  <si>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</si>
  <si>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</si>
  <si>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</si>
  <si>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</si>
  <si>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</si>
  <si>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</si>
  <si>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</si>
  <si>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</si>
  <si>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</si>
  <si>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</si>
  <si>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</si>
  <si>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</si>
  <si>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</si>
  <si>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</si>
  <si>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</si>
  <si>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</si>
  <si>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</si>
  <si>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</si>
  <si>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</si>
  <si>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</si>
  <si>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</si>
  <si>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</si>
  <si>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</si>
  <si>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</si>
  <si>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</si>
  <si>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</si>
  <si>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</si>
  <si>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</si>
  <si>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</si>
  <si>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</si>
  <si>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</si>
  <si>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</si>
  <si>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</si>
  <si>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</si>
  <si>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</si>
  <si>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</si>
  <si>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</si>
  <si>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</si>
  <si>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</si>
  <si>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</si>
  <si>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</si>
  <si>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</si>
  <si>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</si>
  <si>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</si>
  <si>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</si>
  <si>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</si>
  <si>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</si>
  <si>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</si>
  <si>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</si>
  <si>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</si>
  <si>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</si>
  <si>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</si>
  <si>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</si>
  <si>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</si>
  <si>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</si>
  <si>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</si>
  <si>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</si>
  <si>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</si>
  <si>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</si>
  <si>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</si>
  <si>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</si>
  <si>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</si>
  <si>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</si>
  <si>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</si>
  <si>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</si>
  <si>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</si>
  <si>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</si>
  <si>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</si>
  <si>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</si>
  <si>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</si>
  <si>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</si>
  <si>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</si>
  <si>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</si>
  <si>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</si>
  <si>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</si>
  <si>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</si>
  <si>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</si>
  <si>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</si>
  <si>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</si>
  <si>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</si>
  <si>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</si>
  <si>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</si>
  <si>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</si>
  <si>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</si>
  <si>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</si>
  <si>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</si>
  <si>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</si>
  <si>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</si>
  <si>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</si>
  <si>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</si>
  <si>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</si>
  <si>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</si>
  <si>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</si>
  <si>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</si>
  <si>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</si>
  <si>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</si>
  <si>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</si>
  <si>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</si>
  <si>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</si>
  <si>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</si>
  <si>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</si>
  <si>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</si>
  <si>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</si>
  <si>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</si>
  <si>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</si>
  <si>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</si>
  <si>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</si>
  <si>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</si>
  <si>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</si>
  <si>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</si>
  <si>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</si>
  <si>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</si>
  <si>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</si>
  <si>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</si>
  <si>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</si>
  <si>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</si>
  <si>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</si>
  <si>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</si>
  <si>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</si>
  <si>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</si>
  <si>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</si>
  <si>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</si>
  <si>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</si>
  <si>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</si>
  <si>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</si>
  <si>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</si>
  <si>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</si>
  <si>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</si>
  <si>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</si>
  <si>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</si>
  <si>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</si>
  <si>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</si>
  <si>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</si>
  <si>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</si>
  <si>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</si>
  <si>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</si>
  <si>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</si>
  <si>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</si>
  <si>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</si>
  <si>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</si>
  <si>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</si>
  <si>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</si>
  <si>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</si>
  <si>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</si>
  <si>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</si>
  <si>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</si>
  <si>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</si>
  <si>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</si>
  <si>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</si>
  <si>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</si>
  <si>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</si>
  <si>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</si>
  <si>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</si>
  <si>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</si>
  <si>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</si>
  <si>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</si>
  <si>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</si>
  <si>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</si>
  <si>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</si>
  <si>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</si>
  <si>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</si>
  <si>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</si>
  <si>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</si>
  <si>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</si>
  <si>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</si>
  <si>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</si>
  <si>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</si>
  <si>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</si>
  <si>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</si>
  <si>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</si>
  <si>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</si>
  <si>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</si>
  <si>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</si>
  <si>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</si>
  <si>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</si>
  <si>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</si>
  <si>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</si>
  <si>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</si>
  <si>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</si>
  <si>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</si>
  <si>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</si>
  <si>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</si>
  <si>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</si>
  <si>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</si>
  <si>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</si>
  <si>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</si>
  <si>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</si>
  <si>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</si>
  <si>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</si>
  <si>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</si>
  <si>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</si>
  <si>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</si>
  <si>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</si>
  <si>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</si>
  <si>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</si>
  <si>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</si>
  <si>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</si>
  <si>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</si>
  <si>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</si>
  <si>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</si>
  <si>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</si>
  <si>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</si>
  <si>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</si>
  <si>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</si>
  <si>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</si>
  <si>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</si>
  <si>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</si>
  <si>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</si>
  <si>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</si>
  <si>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</si>
  <si>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</si>
  <si>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</si>
  <si>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</si>
  <si>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</si>
  <si>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</si>
  <si>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</si>
  <si>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</si>
  <si>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</si>
  <si>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</si>
  <si>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</si>
  <si>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</si>
  <si>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</si>
  <si>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</si>
  <si>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</si>
  <si>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</si>
  <si>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</si>
  <si>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</si>
  <si>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</si>
  <si>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</si>
  <si>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</si>
  <si>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</si>
  <si>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</si>
  <si>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</si>
  <si>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</si>
  <si>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</si>
  <si>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</si>
  <si>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</si>
  <si>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</si>
  <si>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</si>
  <si>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</si>
  <si>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</si>
  <si>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</si>
  <si>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</si>
  <si>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</si>
  <si>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</si>
  <si>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</si>
  <si>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</si>
  <si>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</si>
  <si>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</si>
  <si>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</si>
  <si>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</si>
  <si>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</si>
  <si>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</si>
  <si>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</si>
  <si>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</si>
  <si>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</si>
  <si>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</si>
  <si>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</si>
  <si>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</si>
  <si>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</si>
  <si>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</si>
  <si>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</si>
  <si>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</si>
  <si>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</si>
  <si>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</si>
  <si>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</si>
  <si>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</si>
  <si>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</si>
  <si>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</si>
  <si>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</si>
  <si>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</si>
  <si>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</si>
  <si>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</si>
  <si>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</si>
  <si>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</si>
  <si>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</si>
  <si>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</si>
  <si>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</si>
  <si>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</si>
  <si>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</si>
  <si>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</si>
  <si>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</si>
  <si>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</si>
  <si>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</si>
  <si>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</si>
  <si>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</si>
  <si>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</si>
  <si>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</si>
  <si>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</si>
  <si>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</si>
  <si>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</si>
  <si>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</si>
  <si>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</si>
  <si>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</si>
  <si>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</si>
  <si>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</si>
  <si>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</si>
  <si>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</si>
  <si>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</si>
  <si>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</si>
  <si>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</si>
  <si>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</si>
  <si>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</si>
  <si>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</si>
  <si>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</si>
  <si>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</si>
  <si>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</si>
  <si>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</si>
  <si>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</si>
  <si>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</si>
  <si>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</si>
  <si>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</si>
  <si>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</si>
  <si>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</si>
  <si>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</si>
  <si>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</si>
  <si>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</si>
  <si>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</si>
  <si>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</si>
  <si>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</si>
  <si>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</si>
  <si>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</si>
  <si>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</si>
  <si>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</si>
  <si>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</si>
  <si>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</si>
  <si>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</si>
  <si>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</si>
  <si>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</si>
  <si>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</si>
  <si>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</si>
  <si>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</si>
  <si>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</si>
  <si>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</si>
  <si>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</si>
  <si>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</si>
  <si>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</si>
  <si>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</si>
  <si>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</si>
  <si>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</si>
  <si>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</si>
  <si>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</si>
  <si>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</si>
  <si>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</si>
  <si>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</si>
  <si>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</si>
  <si>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</si>
  <si>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</si>
  <si>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</si>
  <si>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</si>
  <si>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</si>
  <si>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</si>
  <si>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</si>
  <si>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</si>
  <si>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</si>
  <si>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</si>
  <si>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</si>
  <si>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</si>
  <si>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</si>
  <si>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</si>
  <si>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</si>
  <si>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</si>
  <si>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</si>
  <si>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</si>
  <si>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</si>
  <si>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</si>
  <si>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</si>
  <si>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</si>
  <si>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</si>
  <si>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</si>
  <si>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</si>
  <si>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</si>
  <si>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</si>
  <si>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</si>
  <si>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</si>
  <si>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</si>
  <si>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</si>
  <si>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</si>
  <si>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</si>
  <si>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</si>
  <si>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</si>
  <si>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</si>
  <si>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</si>
  <si>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</si>
  <si>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</si>
  <si>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</si>
  <si>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</si>
  <si>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</si>
  <si>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</si>
  <si>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</si>
  <si>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</si>
  <si>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</si>
  <si>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</si>
  <si>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</si>
  <si>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</si>
  <si>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</si>
  <si>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</si>
  <si>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</si>
  <si>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</si>
  <si>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</si>
  <si>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</si>
  <si>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</si>
  <si>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</si>
  <si>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</si>
  <si>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</si>
  <si>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</si>
  <si>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</si>
  <si>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</si>
  <si>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</si>
  <si>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</si>
  <si>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</si>
  <si>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</si>
  <si>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</si>
  <si>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</si>
  <si>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</si>
  <si>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</si>
  <si>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</si>
  <si>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</si>
  <si>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</si>
  <si>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</si>
  <si>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</si>
  <si>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</si>
  <si>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</si>
  <si>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</si>
  <si>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</si>
  <si>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</si>
  <si>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</si>
  <si>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</si>
  <si>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</si>
  <si>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</si>
  <si>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</si>
  <si>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</si>
  <si>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</si>
  <si>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</si>
  <si>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</si>
  <si>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</si>
  <si>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</si>
  <si>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</si>
  <si>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</si>
  <si>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</si>
  <si>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</si>
  <si>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</si>
  <si>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</si>
  <si>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</si>
  <si>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</si>
  <si>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</si>
  <si>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</si>
  <si>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</si>
  <si>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</si>
  <si>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</si>
  <si>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</si>
  <si>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</si>
  <si>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</si>
  <si>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</si>
  <si>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</si>
  <si>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</si>
  <si>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</si>
  <si>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</si>
  <si>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</si>
  <si>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</si>
  <si>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</si>
  <si>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</si>
  <si>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</si>
  <si>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</si>
  <si>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</si>
  <si>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</si>
  <si>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</si>
  <si>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</si>
  <si>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</si>
  <si>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</si>
  <si>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</si>
  <si>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</si>
  <si>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</si>
  <si>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</si>
  <si>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</si>
  <si>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</si>
  <si>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</si>
  <si>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</si>
  <si>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</si>
  <si>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</si>
  <si>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</si>
  <si>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</si>
  <si>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</si>
  <si>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</si>
  <si>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</si>
  <si>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</si>
  <si>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</si>
  <si>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</si>
  <si>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</si>
  <si>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</si>
  <si>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</si>
  <si>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</si>
  <si>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</si>
  <si>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</si>
  <si>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</si>
  <si>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</si>
  <si>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</si>
  <si>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</si>
  <si>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</si>
  <si>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</si>
  <si>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</si>
  <si>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</si>
  <si>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</si>
  <si>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</si>
  <si>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</si>
  <si>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</si>
  <si>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</si>
  <si>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</si>
  <si>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</si>
  <si>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</si>
  <si>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</si>
  <si>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</si>
  <si>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</si>
  <si>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</si>
  <si>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</si>
  <si>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</si>
  <si>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</si>
  <si>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</si>
  <si>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</si>
  <si>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</si>
  <si>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</si>
  <si>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</si>
  <si>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</si>
  <si>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</si>
  <si>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</si>
  <si>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</si>
  <si>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</si>
  <si>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</si>
  <si>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</si>
  <si>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</si>
  <si>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</si>
  <si>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</si>
  <si>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</si>
  <si>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</si>
  <si>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</si>
  <si>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</si>
  <si>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</si>
  <si>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</si>
  <si>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</si>
  <si>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</si>
  <si>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</si>
  <si>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</si>
  <si>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</si>
  <si>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</si>
  <si>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</si>
  <si>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</si>
  <si>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</si>
  <si>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</si>
  <si>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</si>
  <si>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</si>
  <si>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</si>
  <si>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</si>
  <si>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</si>
  <si>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</si>
  <si>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</si>
  <si>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</si>
  <si>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</si>
  <si>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</si>
  <si>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</si>
  <si>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</si>
  <si>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</si>
  <si>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</si>
  <si>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</si>
  <si>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</si>
  <si>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</si>
  <si>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</si>
  <si>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</si>
  <si>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</si>
  <si>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</si>
  <si>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</si>
  <si>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</si>
  <si>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</si>
  <si>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</si>
  <si>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</si>
  <si>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</si>
  <si>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</si>
  <si>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</si>
  <si>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</si>
  <si>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</si>
  <si>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</si>
  <si>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</si>
  <si>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</si>
  <si>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</si>
  <si>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</si>
  <si>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</si>
  <si>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</si>
  <si>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</si>
  <si>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</si>
  <si>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</si>
  <si>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</si>
  <si>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</si>
  <si>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</si>
  <si>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</si>
  <si>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</si>
  <si>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</si>
  <si>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</si>
  <si>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</si>
  <si>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</si>
  <si>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</si>
  <si>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</si>
  <si>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</si>
  <si>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</si>
  <si>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</si>
  <si>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</si>
  <si>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</si>
  <si>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</si>
  <si>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</si>
  <si>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</si>
  <si>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</si>
  <si>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</si>
  <si>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</si>
  <si>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</si>
  <si>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</si>
  <si>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</si>
  <si>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</si>
  <si>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</si>
  <si>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</si>
  <si>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</si>
  <si>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</si>
  <si>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</si>
  <si>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</si>
  <si>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</si>
  <si>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</si>
  <si>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</si>
  <si>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</si>
  <si>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</si>
  <si>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</si>
  <si>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</si>
  <si>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</si>
  <si>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</si>
  <si>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</si>
  <si>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</si>
  <si>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</si>
  <si>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</si>
  <si>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</si>
  <si>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</si>
  <si>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</si>
  <si>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</si>
  <si>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</si>
  <si>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</si>
  <si>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</si>
  <si>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</si>
  <si>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</si>
  <si>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</si>
  <si>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</si>
  <si>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</si>
  <si>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</si>
  <si>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</si>
  <si>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</si>
  <si>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</si>
  <si>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</si>
  <si>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</si>
  <si>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</si>
  <si>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</si>
  <si>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</si>
  <si>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</si>
  <si>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</si>
  <si>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</si>
  <si>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</si>
  <si>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</si>
  <si>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</si>
  <si>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</si>
  <si>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</si>
  <si>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</si>
  <si>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</si>
  <si>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</si>
  <si>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</si>
  <si>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</si>
  <si>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</si>
  <si>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</si>
  <si>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</si>
  <si>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</si>
  <si>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</si>
  <si>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</si>
  <si>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</si>
  <si>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</si>
  <si>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</si>
  <si>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</si>
  <si>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</si>
  <si>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</si>
  <si>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</si>
  <si>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</si>
  <si>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</si>
  <si>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</si>
  <si>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</si>
  <si>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</si>
  <si>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</si>
  <si>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</si>
  <si>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</si>
  <si>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</si>
  <si>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</si>
  <si>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</si>
  <si>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</si>
  <si>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</si>
  <si>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</si>
  <si>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</si>
  <si>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</si>
  <si>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</si>
  <si>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</si>
  <si>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</si>
  <si>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</si>
  <si>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</si>
  <si>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</si>
  <si>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</si>
  <si>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</si>
  <si>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</si>
  <si>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</si>
  <si>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</si>
  <si>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</si>
  <si>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</si>
  <si>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</si>
  <si>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</si>
  <si>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</si>
  <si>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</si>
  <si>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</si>
  <si>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</si>
  <si>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</si>
  <si>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</si>
  <si>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</si>
  <si>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</si>
  <si>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</si>
  <si>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</si>
  <si>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</si>
  <si>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</si>
  <si>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</si>
  <si>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</si>
  <si>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</si>
  <si>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</si>
  <si>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</si>
  <si>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</si>
  <si>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</si>
  <si>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</si>
  <si>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</si>
  <si>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</si>
  <si>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</si>
  <si>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</si>
  <si>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</si>
  <si>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</si>
  <si>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</si>
  <si>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</si>
  <si>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</si>
  <si>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</si>
  <si>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</si>
  <si>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</si>
  <si>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</si>
  <si>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</si>
  <si>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</si>
  <si>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</si>
  <si>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</si>
  <si>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</si>
  <si>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</si>
  <si>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</si>
  <si>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</si>
  <si>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</si>
  <si>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</si>
  <si>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</si>
  <si>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</si>
  <si>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</si>
  <si>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</si>
  <si>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</si>
  <si>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</si>
  <si>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</si>
  <si>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</si>
  <si>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</si>
  <si>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</si>
  <si>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</si>
  <si>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</si>
  <si>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</si>
  <si>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</si>
  <si>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</si>
  <si>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</si>
  <si>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</si>
  <si>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</si>
  <si>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</si>
  <si>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</si>
  <si>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</si>
  <si>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</si>
  <si>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</si>
  <si>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</si>
  <si>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</si>
  <si>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</si>
  <si>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</si>
  <si>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</si>
  <si>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</si>
  <si>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</si>
  <si>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</si>
  <si>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</si>
  <si>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</si>
  <si>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</si>
  <si>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</si>
  <si>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</si>
  <si>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</si>
  <si>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</si>
  <si>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</si>
  <si>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</si>
  <si>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</si>
  <si>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</si>
  <si>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</si>
  <si>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</si>
  <si>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</si>
  <si>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</si>
  <si>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</si>
  <si>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</si>
  <si>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</si>
  <si>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</si>
  <si>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</si>
  <si>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</si>
  <si>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</si>
  <si>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</si>
  <si>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</si>
  <si>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</si>
  <si>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</si>
  <si>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</si>
  <si>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</si>
  <si>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</si>
  <si>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</si>
  <si>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</si>
  <si>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</si>
  <si>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</si>
  <si>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</si>
  <si>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</si>
  <si>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</si>
  <si>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</si>
  <si>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</si>
  <si>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</si>
  <si>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</si>
  <si>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</si>
  <si>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</si>
  <si>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</si>
  <si>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</si>
  <si>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</si>
  <si>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</si>
  <si>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</si>
  <si>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</si>
  <si>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</si>
  <si>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</si>
  <si>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</si>
  <si>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</si>
  <si>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</si>
  <si>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</si>
  <si>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</si>
  <si>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</si>
  <si>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</si>
  <si>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</si>
  <si>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</si>
  <si>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</si>
  <si>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</si>
  <si>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</si>
  <si>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</si>
  <si>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</si>
  <si>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</si>
  <si>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</si>
  <si>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</si>
  <si>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</si>
  <si>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</si>
  <si>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</si>
  <si>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</si>
  <si>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</si>
  <si>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</si>
  <si>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</si>
  <si>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</si>
  <si>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</si>
  <si>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</si>
  <si>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</si>
  <si>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</si>
  <si>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</si>
  <si>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</si>
  <si>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</si>
  <si>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</si>
  <si>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</si>
  <si>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</si>
  <si>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</si>
  <si>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</si>
  <si>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</si>
  <si>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</si>
  <si>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</si>
  <si>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</si>
  <si>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</si>
  <si>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</si>
  <si>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</si>
  <si>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</si>
  <si>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</si>
  <si>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</si>
  <si>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</si>
  <si>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</si>
  <si>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</si>
  <si>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</si>
  <si>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</si>
  <si>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</si>
  <si>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</si>
  <si>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</si>
  <si>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</si>
  <si>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</si>
  <si>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</si>
  <si>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</si>
  <si>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</si>
  <si>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</si>
  <si>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</si>
  <si>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</si>
  <si>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</si>
  <si>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</si>
  <si>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</si>
  <si>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</si>
  <si>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</si>
  <si>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</si>
  <si>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</si>
  <si>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</si>
  <si>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</si>
  <si>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</si>
  <si>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</si>
  <si>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</si>
  <si>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</si>
  <si>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</si>
  <si>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</si>
  <si>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</si>
  <si>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</si>
  <si>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</si>
  <si>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</si>
  <si>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</si>
  <si>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</si>
  <si>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</si>
  <si>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</si>
  <si>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</si>
  <si>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</si>
  <si>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</si>
  <si>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</si>
  <si>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</si>
  <si>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</si>
  <si>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</si>
  <si>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</si>
  <si>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</si>
  <si>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</si>
  <si>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</si>
  <si>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</si>
  <si>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</si>
  <si>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</si>
  <si>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</si>
  <si>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</si>
  <si>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</si>
  <si>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</si>
  <si>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</si>
  <si>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</si>
  <si>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</si>
  <si>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</si>
  <si>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</si>
  <si>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</si>
  <si>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</si>
  <si>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</si>
  <si>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</si>
  <si>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</si>
  <si>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</si>
  <si>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</si>
  <si>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</si>
  <si>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</si>
  <si>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</si>
  <si>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</si>
  <si>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</si>
  <si>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</si>
  <si>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</si>
  <si>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</si>
  <si>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</si>
  <si>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</si>
  <si>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</si>
  <si>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</si>
  <si>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</si>
  <si>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</si>
  <si>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</si>
  <si>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</si>
  <si>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</si>
  <si>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</si>
  <si>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</si>
  <si>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</si>
  <si>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</si>
  <si>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</si>
  <si>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</si>
  <si>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</si>
  <si>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</si>
  <si>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</si>
  <si>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</si>
  <si>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</si>
  <si>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</si>
  <si>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</si>
  <si>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</si>
  <si>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</si>
  <si>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</si>
  <si>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</si>
  <si>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</si>
  <si>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</si>
  <si>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</si>
  <si>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</si>
  <si>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</si>
  <si>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</si>
  <si>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</si>
  <si>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</si>
  <si>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</si>
  <si>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</si>
  <si>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</si>
  <si>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</si>
  <si>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</si>
  <si>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</si>
  <si>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</si>
  <si>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</si>
  <si>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</si>
  <si>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</si>
  <si>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</si>
  <si>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</si>
  <si>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</si>
  <si>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</si>
  <si>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</si>
  <si>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</si>
  <si>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</si>
  <si>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</si>
  <si>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</si>
  <si>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</si>
  <si>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</si>
  <si>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</si>
  <si>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</si>
  <si>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</si>
  <si>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</si>
  <si>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</si>
  <si>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</si>
  <si>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</si>
  <si>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</si>
  <si>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</si>
  <si>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</si>
  <si>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</si>
  <si>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</si>
  <si>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</si>
  <si>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</si>
  <si>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</si>
  <si>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</si>
  <si>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</si>
  <si>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</si>
  <si>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</si>
  <si>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</si>
  <si>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</si>
  <si>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</si>
  <si>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</si>
  <si>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</si>
  <si>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</si>
  <si>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</si>
  <si>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</si>
  <si>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</si>
  <si>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</si>
  <si>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</si>
  <si>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</si>
  <si>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</si>
  <si>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</si>
  <si>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</si>
  <si>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</si>
  <si>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</si>
  <si>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</si>
  <si>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</si>
  <si>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</si>
  <si>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</si>
  <si>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</si>
  <si>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</si>
  <si>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</si>
  <si>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</si>
  <si>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</si>
  <si>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</si>
  <si>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</si>
  <si>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</si>
  <si>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</si>
  <si>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</si>
  <si>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</si>
  <si>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</si>
  <si>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</si>
  <si>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</si>
  <si>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</si>
  <si>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</si>
  <si>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</si>
  <si>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</si>
  <si>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</si>
  <si>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</si>
  <si>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</si>
  <si>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</si>
  <si>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</si>
  <si>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</si>
  <si>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</si>
  <si>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</si>
  <si>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</si>
  <si>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</si>
  <si>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</si>
  <si>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</si>
  <si>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</si>
  <si>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</si>
  <si>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</si>
  <si>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</si>
  <si>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</si>
  <si>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</si>
  <si>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</si>
  <si>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</si>
  <si>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</si>
  <si>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</si>
  <si>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</si>
  <si>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</si>
  <si>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</si>
  <si>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</si>
  <si>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</si>
  <si>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</si>
  <si>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</si>
  <si>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</si>
  <si>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</si>
  <si>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</si>
  <si>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</si>
  <si>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</si>
  <si>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</si>
  <si>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</si>
  <si>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</si>
  <si>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</si>
  <si>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</si>
  <si>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</si>
  <si>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</si>
  <si>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</si>
  <si>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</si>
  <si>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</si>
  <si>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</si>
  <si>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</si>
  <si>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</si>
  <si>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</si>
  <si>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</si>
  <si>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</si>
  <si>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</si>
  <si>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</si>
  <si>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</si>
  <si>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</si>
  <si>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</si>
  <si>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</si>
  <si>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</si>
  <si>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</si>
  <si>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</si>
  <si>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</si>
  <si>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</si>
  <si>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</si>
  <si>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</si>
  <si>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</si>
  <si>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</si>
  <si>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</si>
  <si>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</si>
  <si>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</si>
  <si>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</si>
  <si>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</si>
  <si>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</si>
  <si>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</si>
  <si>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</si>
  <si>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</si>
  <si>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</si>
  <si>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</si>
  <si>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</si>
  <si>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</si>
  <si>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</si>
  <si>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</si>
  <si>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</si>
  <si>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</si>
  <si>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</si>
  <si>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</si>
  <si>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</si>
  <si>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</si>
  <si>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</si>
  <si>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</si>
  <si>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</si>
  <si>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</si>
  <si>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</si>
  <si>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</si>
  <si>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</si>
  <si>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</si>
  <si>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</si>
  <si>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</si>
  <si>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</si>
  <si>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</si>
  <si>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</si>
  <si>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</si>
  <si>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</si>
  <si>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</si>
  <si>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</si>
  <si>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</si>
  <si>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</si>
  <si>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</si>
  <si>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</si>
  <si>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</si>
  <si>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</si>
  <si>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</si>
  <si>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</si>
  <si>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</si>
  <si>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</si>
  <si>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</si>
  <si>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</si>
  <si>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</si>
  <si>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</si>
  <si>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</si>
  <si>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</si>
  <si>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</si>
  <si>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</si>
  <si>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</si>
  <si>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</si>
  <si>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</si>
  <si>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</si>
  <si>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</si>
  <si>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</si>
  <si>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</si>
  <si>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</si>
  <si>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</si>
  <si>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</si>
  <si>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</si>
  <si>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</si>
  <si>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</si>
  <si>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</si>
  <si>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</si>
  <si>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</si>
  <si>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</si>
  <si>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</si>
  <si>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</si>
  <si>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</si>
  <si>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</si>
  <si>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</si>
  <si>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</si>
  <si>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</si>
  <si>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</si>
  <si>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</si>
  <si>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</si>
  <si>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</si>
  <si>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</si>
  <si>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</si>
  <si>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</si>
  <si>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</si>
  <si>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</si>
  <si>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</si>
  <si>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</si>
  <si>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</si>
  <si>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</si>
  <si>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</si>
  <si>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</si>
  <si>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</si>
  <si>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</si>
  <si>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</si>
  <si>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</si>
  <si>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</si>
  <si>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</si>
  <si>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</si>
  <si>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</si>
  <si>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</si>
  <si>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</si>
  <si>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</si>
  <si>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</si>
  <si>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</si>
  <si>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</si>
  <si>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</si>
  <si>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</si>
  <si>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</si>
  <si>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</si>
  <si>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</si>
  <si>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</si>
  <si>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</si>
  <si>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</si>
  <si>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</si>
  <si>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</si>
  <si>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</si>
  <si>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</si>
  <si>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</si>
  <si>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</si>
  <si>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</si>
  <si>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</si>
  <si>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</si>
  <si>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</si>
  <si>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</si>
  <si>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</si>
  <si>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</si>
  <si>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</si>
  <si>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</si>
  <si>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</si>
  <si>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</si>
  <si>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</si>
  <si>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</si>
  <si>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</si>
  <si>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</si>
  <si>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</si>
  <si>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</si>
  <si>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</si>
  <si>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</si>
  <si>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</si>
  <si>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</si>
  <si>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</si>
  <si>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</si>
  <si>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</si>
  <si>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</si>
  <si>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</si>
  <si>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</si>
  <si>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</si>
  <si>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</si>
  <si>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</si>
  <si>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</si>
  <si>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</si>
  <si>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</si>
  <si>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</si>
  <si>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</si>
  <si>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</si>
  <si>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</si>
  <si>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</si>
  <si>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</si>
  <si>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</si>
  <si>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</si>
  <si>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</si>
  <si>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</si>
  <si>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</si>
  <si>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</si>
  <si>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</si>
  <si>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</si>
  <si>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</si>
  <si>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</si>
  <si>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</si>
  <si>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</si>
  <si>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</si>
  <si>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</si>
  <si>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</si>
  <si>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</si>
  <si>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</si>
  <si>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</si>
  <si>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</si>
  <si>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</si>
  <si>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</si>
  <si>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</si>
  <si>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</si>
  <si>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</si>
  <si>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</si>
  <si>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</si>
  <si>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</si>
  <si>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</si>
  <si>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</si>
  <si>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</si>
  <si>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</si>
  <si>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</si>
  <si>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</si>
  <si>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</si>
  <si>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</si>
  <si>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</si>
  <si>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</si>
  <si>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</si>
  <si>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</si>
  <si>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</si>
  <si>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</si>
  <si>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</si>
  <si>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</si>
  <si>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</si>
  <si>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</si>
  <si>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</si>
  <si>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</si>
  <si>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</si>
  <si>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</si>
  <si>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</si>
  <si>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</si>
  <si>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</si>
  <si>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</si>
  <si>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</si>
  <si>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</si>
  <si>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</si>
  <si>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</si>
  <si>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</si>
  <si>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</si>
  <si>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</si>
  <si>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</si>
  <si>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</si>
  <si>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</si>
  <si>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</si>
  <si>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</si>
  <si>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</si>
  <si>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</si>
  <si>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</si>
  <si>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</si>
  <si>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</si>
  <si>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</si>
  <si>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</si>
  <si>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</si>
  <si>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</si>
  <si>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</si>
  <si>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</si>
  <si>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</si>
  <si>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</si>
  <si>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</si>
  <si>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</si>
  <si>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</si>
  <si>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</si>
  <si>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</si>
  <si>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</si>
  <si>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</si>
  <si>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</si>
  <si>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</si>
  <si>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</si>
  <si>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</si>
  <si>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</si>
  <si>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</si>
  <si>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</si>
  <si>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</si>
  <si>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</si>
  <si>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</si>
  <si>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</si>
  <si>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</si>
  <si>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</si>
  <si>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</si>
  <si>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</si>
  <si>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</si>
  <si>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</si>
  <si>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</si>
  <si>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</si>
  <si>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</si>
  <si>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</si>
  <si>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</si>
  <si>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</si>
  <si>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</si>
  <si>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</si>
  <si>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</si>
  <si>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</si>
  <si>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</si>
  <si>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</si>
  <si>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</si>
  <si>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</si>
  <si>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</si>
  <si>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</si>
  <si>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</si>
  <si>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</si>
  <si>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</si>
  <si>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</si>
  <si>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</si>
  <si>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</si>
  <si>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</si>
  <si>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</si>
  <si>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</si>
  <si>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</si>
  <si>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</si>
  <si>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</si>
  <si>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</si>
  <si>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</si>
  <si>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</si>
  <si>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</si>
  <si>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</si>
  <si>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</si>
  <si>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</si>
  <si>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</si>
  <si>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</si>
  <si>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</si>
  <si>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</si>
  <si>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</si>
  <si>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</si>
  <si>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</si>
  <si>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</si>
  <si>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</si>
  <si>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</si>
  <si>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</si>
  <si>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</si>
  <si>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</si>
  <si>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</si>
  <si>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</si>
  <si>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</si>
  <si>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</si>
  <si>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</si>
  <si>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</si>
  <si>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</si>
  <si>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</si>
  <si>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</si>
  <si>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</si>
  <si>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</si>
  <si>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</si>
  <si>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</si>
  <si>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</si>
  <si>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</si>
  <si>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</si>
  <si>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</si>
  <si>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</si>
  <si>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</si>
  <si>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</si>
  <si>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</si>
  <si>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</si>
  <si>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</si>
  <si>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</si>
  <si>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</si>
  <si>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</si>
  <si>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</si>
  <si>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</si>
  <si>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</si>
  <si>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</si>
  <si>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</si>
  <si>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</si>
  <si>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</si>
  <si>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</si>
  <si>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</si>
  <si>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</si>
  <si>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</si>
  <si>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</si>
  <si>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</si>
  <si>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</si>
  <si>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</si>
  <si>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</si>
  <si>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</si>
  <si>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</si>
  <si>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</si>
  <si>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</si>
  <si>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</si>
  <si>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</si>
  <si>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</si>
  <si>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</si>
  <si>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</si>
  <si>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</si>
  <si>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</si>
  <si>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</si>
  <si>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</si>
  <si>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</si>
  <si>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</si>
  <si>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</si>
  <si>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</si>
  <si>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</si>
  <si>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</si>
  <si>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</si>
  <si>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</si>
  <si>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</si>
  <si>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</si>
  <si>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</si>
  <si>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</si>
  <si>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</si>
  <si>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</si>
  <si>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</si>
  <si>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</si>
  <si>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</si>
  <si>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</si>
  <si>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</si>
  <si>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</si>
  <si>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</si>
  <si>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</si>
  <si>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</si>
  <si>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</si>
  <si>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</si>
  <si>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</si>
  <si>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</si>
  <si>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</si>
  <si>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</si>
  <si>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</si>
  <si>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</si>
  <si>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</si>
  <si>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</si>
  <si>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</si>
  <si>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</si>
  <si>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</si>
  <si>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</si>
  <si>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</si>
  <si>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</si>
  <si>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</si>
  <si>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</si>
  <si>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</si>
  <si>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</si>
  <si>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</si>
  <si>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</si>
  <si>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</si>
  <si>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</si>
  <si>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</si>
  <si>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</si>
  <si>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</si>
  <si>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</si>
  <si>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</si>
  <si>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</si>
  <si>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</si>
  <si>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</si>
  <si>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</si>
  <si>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</si>
  <si>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</si>
  <si>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</si>
  <si>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</si>
  <si>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</si>
  <si>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</si>
  <si>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</si>
  <si>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</si>
  <si>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</si>
  <si>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</si>
  <si>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</si>
  <si>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</si>
  <si>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</si>
  <si>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</si>
  <si>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</si>
  <si>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</si>
  <si>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</si>
  <si>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</si>
  <si>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</si>
  <si>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</si>
  <si>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</si>
  <si>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</si>
  <si>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</si>
  <si>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</si>
  <si>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</si>
  <si>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</si>
  <si>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</si>
  <si>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</si>
  <si>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</si>
  <si>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</si>
  <si>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</si>
  <si>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</si>
  <si>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</si>
  <si>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</si>
  <si>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</si>
  <si>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</si>
  <si>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</si>
  <si>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</si>
  <si>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</si>
  <si>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</si>
  <si>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</si>
  <si>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</si>
  <si>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</si>
  <si>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</si>
  <si>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</si>
  <si>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</si>
  <si>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</si>
  <si>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</si>
  <si>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</si>
  <si>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</si>
  <si>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</si>
  <si>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</si>
  <si>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</si>
  <si>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</si>
  <si>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</si>
  <si>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</si>
  <si>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</si>
  <si>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</si>
  <si>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</si>
  <si>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</si>
  <si>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</si>
  <si>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</si>
  <si>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</si>
  <si>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</si>
  <si>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</si>
  <si>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</si>
  <si>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</si>
  <si>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</si>
  <si>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</si>
  <si>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</si>
  <si>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</si>
  <si>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</si>
  <si>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</si>
  <si>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</si>
  <si>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</si>
  <si>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</si>
  <si>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</si>
  <si>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</si>
  <si>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</si>
  <si>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</si>
  <si>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</si>
  <si>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</si>
  <si>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</si>
  <si>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</si>
  <si>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</si>
  <si>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</si>
  <si>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</si>
  <si>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</si>
  <si>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</si>
  <si>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</si>
  <si>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</si>
  <si>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</si>
  <si>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</si>
  <si>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</si>
  <si>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</si>
  <si>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</si>
  <si>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</si>
  <si>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</si>
  <si>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</si>
  <si>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</si>
  <si>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</si>
  <si>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</si>
  <si>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</si>
  <si>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</si>
  <si>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</si>
  <si>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</si>
  <si>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</si>
  <si>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</si>
  <si>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</si>
  <si>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</si>
  <si>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</si>
  <si>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</si>
  <si>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</si>
  <si>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</si>
  <si>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</si>
  <si>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</si>
  <si>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</si>
  <si>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</si>
  <si>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</si>
  <si>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</si>
  <si>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</si>
  <si>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</si>
  <si>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</si>
  <si>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</si>
  <si>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</si>
  <si>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</si>
  <si>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</si>
  <si>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</si>
  <si>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</si>
  <si>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</si>
  <si>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</si>
  <si>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</si>
  <si>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</si>
  <si>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</si>
  <si>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</si>
  <si>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</si>
  <si>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</si>
  <si>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</si>
  <si>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</si>
  <si>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</si>
  <si>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</si>
  <si>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</si>
  <si>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</si>
  <si>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</si>
  <si>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</si>
  <si>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</si>
  <si>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</si>
  <si>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</si>
  <si>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</si>
  <si>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</si>
  <si>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</si>
  <si>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</si>
  <si>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</si>
  <si>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</si>
  <si>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</si>
  <si>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</si>
  <si>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</si>
  <si>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</si>
  <si>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</si>
  <si>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</si>
  <si>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</si>
  <si>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</si>
  <si>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</si>
  <si>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</si>
  <si>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</si>
  <si>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</si>
  <si>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</si>
  <si>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</si>
  <si>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</si>
  <si>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</si>
  <si>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</si>
  <si>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</si>
  <si>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</si>
  <si>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</si>
  <si>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</si>
  <si>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</si>
  <si>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</si>
  <si>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</si>
  <si>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</si>
  <si>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</si>
  <si>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</si>
  <si>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</si>
  <si>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</si>
  <si>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</si>
  <si>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</si>
  <si>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</si>
  <si>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</si>
  <si>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</si>
  <si>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</si>
  <si>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</si>
  <si>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</si>
  <si>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</si>
  <si>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</si>
  <si>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</si>
  <si>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</si>
  <si>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</si>
  <si>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</si>
  <si>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</si>
  <si>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</si>
  <si>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</si>
  <si>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</si>
  <si>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</si>
  <si>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</si>
  <si>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</si>
  <si>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</si>
  <si>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</si>
  <si>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</si>
  <si>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</si>
  <si>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</si>
  <si>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</si>
  <si>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</si>
  <si>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</si>
  <si>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</si>
  <si>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</si>
  <si>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</si>
  <si>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</si>
  <si>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</si>
  <si>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</si>
  <si>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</si>
  <si>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</si>
  <si>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</si>
  <si>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</si>
  <si>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</si>
  <si>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</si>
  <si>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</si>
  <si>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</si>
  <si>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</si>
  <si>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</si>
  <si>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</si>
  <si>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</si>
  <si>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</si>
  <si>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</si>
  <si>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</si>
  <si>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</si>
  <si>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</si>
  <si>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</si>
  <si>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</si>
  <si>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</si>
  <si>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</si>
  <si>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</si>
  <si>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</si>
  <si>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</si>
  <si>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</si>
  <si>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</si>
  <si>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</si>
  <si>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</si>
  <si>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</si>
  <si>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</si>
  <si>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</si>
  <si>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</si>
  <si>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</si>
  <si>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</si>
  <si>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</si>
  <si>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</si>
  <si>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</si>
  <si>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</si>
  <si>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</si>
  <si>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</si>
  <si>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</si>
  <si>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</si>
  <si>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</si>
  <si>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</si>
  <si>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</si>
  <si>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</si>
  <si>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</si>
  <si>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</si>
  <si>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</si>
  <si>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</si>
  <si>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</si>
  <si>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</si>
  <si>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</si>
  <si>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</si>
  <si>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</si>
  <si>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</si>
  <si>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</si>
  <si>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</si>
  <si>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</si>
  <si>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</si>
  <si>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</si>
  <si>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</si>
  <si>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</si>
  <si>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</si>
  <si>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</si>
  <si>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</si>
  <si>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</si>
  <si>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</si>
  <si>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</si>
  <si>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</si>
  <si>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</si>
  <si>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</si>
  <si>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</si>
  <si>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</si>
  <si>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</si>
  <si>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</si>
  <si>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</si>
  <si>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</si>
  <si>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</si>
  <si>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</si>
  <si>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</si>
  <si>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</si>
  <si>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</si>
  <si>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</si>
  <si>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</si>
  <si>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</si>
  <si>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</si>
  <si>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</si>
  <si>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</si>
  <si>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</si>
  <si>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</si>
  <si>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</si>
  <si>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</si>
  <si>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</si>
  <si>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</si>
  <si>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</si>
  <si>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</si>
  <si>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</si>
  <si>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</si>
  <si>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</si>
  <si>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</si>
  <si>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</si>
  <si>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</si>
  <si>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</si>
  <si>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</si>
  <si>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</si>
  <si>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</si>
  <si>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</si>
  <si>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</si>
  <si>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</si>
  <si>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</si>
  <si>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</si>
  <si>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</si>
  <si>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</si>
  <si>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</si>
  <si>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</si>
  <si>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</si>
  <si>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</si>
  <si>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</si>
  <si>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</si>
  <si>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</si>
  <si>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</si>
  <si>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</si>
  <si>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</si>
  <si>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</si>
  <si>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</si>
  <si>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</si>
  <si>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</si>
  <si>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</si>
  <si>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</si>
  <si>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</si>
  <si>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</si>
  <si>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</si>
  <si>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</si>
  <si>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</si>
  <si>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</si>
  <si>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</si>
  <si>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</si>
  <si>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</si>
  <si>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</si>
  <si>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</si>
  <si>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</si>
  <si>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</si>
  <si>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</si>
  <si>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</si>
  <si>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</si>
  <si>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</si>
  <si>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</si>
  <si>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</si>
  <si>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</si>
  <si>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</si>
  <si>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</si>
  <si>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</si>
  <si>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</si>
  <si>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</si>
  <si>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</si>
  <si>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</si>
  <si>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</si>
  <si>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</si>
  <si>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</si>
  <si>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</si>
  <si>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</si>
  <si>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</si>
  <si>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</si>
  <si>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</si>
  <si>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</si>
  <si>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</si>
  <si>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</si>
  <si>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</si>
  <si>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</si>
  <si>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</si>
  <si>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</si>
  <si>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</si>
  <si>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</si>
  <si>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</si>
  <si>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</si>
  <si>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</si>
  <si>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</si>
  <si>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</si>
  <si>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</si>
  <si>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</si>
  <si>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</si>
  <si>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</si>
  <si>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</si>
  <si>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</si>
  <si>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</si>
  <si>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</si>
  <si>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</si>
  <si>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</si>
  <si>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</si>
  <si>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</si>
  <si>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</si>
  <si>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</si>
  <si>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</si>
  <si>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</si>
  <si>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</si>
  <si>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</si>
  <si>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</si>
  <si>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</si>
  <si>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</si>
  <si>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</si>
  <si>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</si>
  <si>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</si>
  <si>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</si>
  <si>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</si>
  <si>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</si>
  <si>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</si>
  <si>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</si>
  <si>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</si>
  <si>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</si>
  <si>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</si>
  <si>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</si>
  <si>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</si>
  <si>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</si>
  <si>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</si>
  <si>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</si>
  <si>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</si>
  <si>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</si>
  <si>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</si>
  <si>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</si>
  <si>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</si>
  <si>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</si>
  <si>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</si>
  <si>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</si>
  <si>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</si>
  <si>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</si>
  <si>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</si>
  <si>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</si>
  <si>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</si>
  <si>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</si>
  <si>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</si>
  <si>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</si>
  <si>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</si>
  <si>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</si>
  <si>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</si>
  <si>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</si>
  <si>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</si>
  <si>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</si>
  <si>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</si>
  <si>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</si>
  <si>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</si>
  <si>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</si>
  <si>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</si>
  <si>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</si>
  <si>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</si>
  <si>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</si>
  <si>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</si>
  <si>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</si>
  <si>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</si>
  <si>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</si>
  <si>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</si>
  <si>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</si>
  <si>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</si>
  <si>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</si>
  <si>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</si>
  <si>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</si>
  <si>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</si>
  <si>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</si>
  <si>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</si>
  <si>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</si>
  <si>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</si>
  <si>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</si>
  <si>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</si>
  <si>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</si>
  <si>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</si>
  <si>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</si>
  <si>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</si>
  <si>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</si>
  <si>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</si>
  <si>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</si>
  <si>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</si>
  <si>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</si>
  <si>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</si>
  <si>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</si>
  <si>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</si>
  <si>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</si>
  <si>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</si>
  <si>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</si>
  <si>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</si>
  <si>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</si>
  <si>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</si>
  <si>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</si>
  <si>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</si>
  <si>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</si>
  <si>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</si>
  <si>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</si>
  <si>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</si>
  <si>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</si>
  <si>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</si>
  <si>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</si>
  <si>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</si>
  <si>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</si>
  <si>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</si>
  <si>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</si>
  <si>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</si>
  <si>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</si>
  <si>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</si>
  <si>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</si>
  <si>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</si>
  <si>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</si>
  <si>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</si>
  <si>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</si>
  <si>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</si>
  <si>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</si>
  <si>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</si>
  <si>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</si>
  <si>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</si>
  <si>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</si>
  <si>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</si>
  <si>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</si>
  <si>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</si>
  <si>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</si>
  <si>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</si>
  <si>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</si>
  <si>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</si>
  <si>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</si>
  <si>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</si>
  <si>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</si>
  <si>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</si>
  <si>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</si>
  <si>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</si>
  <si>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</si>
  <si>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</si>
  <si>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</si>
  <si>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</si>
  <si>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</si>
  <si>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</si>
  <si>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</si>
  <si>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</si>
  <si>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</si>
  <si>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</si>
  <si>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</si>
  <si>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</si>
  <si>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</si>
  <si>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</si>
  <si>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</si>
  <si>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</si>
  <si>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</si>
  <si>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</si>
  <si>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</si>
  <si>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</si>
  <si>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</si>
  <si>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</si>
  <si>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</si>
  <si>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</si>
  <si>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</si>
  <si>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</si>
  <si>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</si>
  <si>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</si>
  <si>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</si>
  <si>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</si>
  <si>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</si>
  <si>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</si>
  <si>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</si>
  <si>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</si>
  <si>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</si>
  <si>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</si>
  <si>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</si>
  <si>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</si>
  <si>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</si>
  <si>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</si>
  <si>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</si>
  <si>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</si>
  <si>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</si>
  <si>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</si>
  <si>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</si>
  <si>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</si>
  <si>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</si>
  <si>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</si>
  <si>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</si>
  <si>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</si>
  <si>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</si>
  <si>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</si>
  <si>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</si>
  <si>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</si>
  <si>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</si>
  <si>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</si>
  <si>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</si>
  <si>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</si>
  <si>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</si>
  <si>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</si>
  <si>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</si>
  <si>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</si>
  <si>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</si>
  <si>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</si>
  <si>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</si>
  <si>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</si>
  <si>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</si>
  <si>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</si>
  <si>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</si>
  <si>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</si>
  <si>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</si>
  <si>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</si>
  <si>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</si>
  <si>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</si>
  <si>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</si>
  <si>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</si>
  <si>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</si>
  <si>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</si>
  <si>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</si>
  <si>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</si>
  <si>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</si>
  <si>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</si>
  <si>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</si>
  <si>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</si>
  <si>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</si>
  <si>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</si>
  <si>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</si>
  <si>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</si>
  <si>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</si>
  <si>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</si>
  <si>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</si>
  <si>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</si>
  <si>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</si>
  <si>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</si>
  <si>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</si>
  <si>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</si>
  <si>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</si>
  <si>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</si>
  <si>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</si>
  <si>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</si>
  <si>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</si>
  <si>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</si>
  <si>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</si>
  <si>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</si>
  <si>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</si>
  <si>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</si>
  <si>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</si>
  <si>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</si>
  <si>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</si>
  <si>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</si>
  <si>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</si>
  <si>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</si>
  <si>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</si>
  <si>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</si>
  <si>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</si>
  <si>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</si>
  <si>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</si>
  <si>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</si>
  <si>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</si>
  <si>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</si>
  <si>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</si>
  <si>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</si>
  <si>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</si>
  <si>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</si>
  <si>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</si>
  <si>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</si>
  <si>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</si>
  <si>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</si>
  <si>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</si>
  <si>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</si>
  <si>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</si>
  <si>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</si>
  <si>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</si>
  <si>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</si>
  <si>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</si>
  <si>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</si>
  <si>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</si>
  <si>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</si>
  <si>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</si>
  <si>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</si>
  <si>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</si>
  <si>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</si>
  <si>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</si>
  <si>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</si>
  <si>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</si>
  <si>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</si>
  <si>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</si>
  <si>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</si>
  <si>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</si>
  <si>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</si>
  <si>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</si>
  <si>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</si>
  <si>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</si>
  <si>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</si>
  <si>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</si>
  <si>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</si>
  <si>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</si>
  <si>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</si>
  <si>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</si>
  <si>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</si>
  <si>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</si>
  <si>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</si>
  <si>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</si>
  <si>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</si>
  <si>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</si>
  <si>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</si>
  <si>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</si>
  <si>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</si>
  <si>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</si>
  <si>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</si>
  <si>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</si>
  <si>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</si>
  <si>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</si>
  <si>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</si>
  <si>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</si>
  <si>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</si>
  <si>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</si>
  <si>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</si>
  <si>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</si>
  <si>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</si>
  <si>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</si>
  <si>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</si>
  <si>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</si>
  <si>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</si>
  <si>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</si>
  <si>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</si>
  <si>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</si>
  <si>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</si>
  <si>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</si>
  <si>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</si>
  <si>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</si>
  <si>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</si>
  <si>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</si>
  <si>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</si>
  <si>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</si>
  <si>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</si>
  <si>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</si>
  <si>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</si>
  <si>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</si>
  <si>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</si>
  <si>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</si>
  <si>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</si>
  <si>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</si>
  <si>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</si>
  <si>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</si>
  <si>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</si>
  <si>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</si>
  <si>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</si>
  <si>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</si>
  <si>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</si>
  <si>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</si>
  <si>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</si>
  <si>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</si>
  <si>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</si>
  <si>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</si>
  <si>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</si>
  <si>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</si>
  <si>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</si>
  <si>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</si>
  <si>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</si>
  <si>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</si>
  <si>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</si>
  <si>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</si>
  <si>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</si>
  <si>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</si>
  <si>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</si>
  <si>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</si>
  <si>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</si>
  <si>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</si>
  <si>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</si>
  <si>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</si>
  <si>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</si>
  <si>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</si>
  <si>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</si>
  <si>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</si>
  <si>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</si>
  <si>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</si>
  <si>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</si>
  <si>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</si>
  <si>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</si>
  <si>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</si>
  <si>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</si>
  <si>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</si>
  <si>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</si>
  <si>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</si>
  <si>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</si>
  <si>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</si>
  <si>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</si>
  <si>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</si>
  <si>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</si>
  <si>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</si>
  <si>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</si>
  <si>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</si>
  <si>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</si>
  <si>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</si>
  <si>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</si>
  <si>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</si>
  <si>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</si>
  <si>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</si>
  <si>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</si>
  <si>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</si>
  <si>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</si>
  <si>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</si>
  <si>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</si>
  <si>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</si>
  <si>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</si>
  <si>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</si>
  <si>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</si>
  <si>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</si>
  <si>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</si>
  <si>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</si>
  <si>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</si>
  <si>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</si>
  <si>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</si>
  <si>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</si>
  <si>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</si>
  <si>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</si>
  <si>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</si>
  <si>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</si>
  <si>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</si>
  <si>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</si>
  <si>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</si>
  <si>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</si>
  <si>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</si>
  <si>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</si>
  <si>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</si>
  <si>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</si>
  <si>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</si>
  <si>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</si>
  <si>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</si>
  <si>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</si>
  <si>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</si>
  <si>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</si>
  <si>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</si>
  <si>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</si>
  <si>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</si>
  <si>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</si>
  <si>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</si>
  <si>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</si>
  <si>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</si>
  <si>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</si>
  <si>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</si>
  <si>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</si>
  <si>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</si>
  <si>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</si>
  <si>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</si>
  <si>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</si>
  <si>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</si>
  <si>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</si>
  <si>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</si>
  <si>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</si>
  <si>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</si>
  <si>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</si>
  <si>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</si>
  <si>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</si>
  <si>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</si>
  <si>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</si>
  <si>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</si>
  <si>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</si>
  <si>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</si>
  <si>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</si>
  <si>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</si>
  <si>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</si>
  <si>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</si>
  <si>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</si>
  <si>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</si>
  <si>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</si>
  <si>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</si>
  <si>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</si>
  <si>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</si>
  <si>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</si>
  <si>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</si>
  <si>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</si>
  <si>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</si>
  <si>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</si>
  <si>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</si>
  <si>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</si>
  <si>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</si>
  <si>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</si>
  <si>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</si>
  <si>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</si>
  <si>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</si>
  <si>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</si>
  <si>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</si>
  <si>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</si>
  <si>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</si>
  <si>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</si>
  <si>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</si>
  <si>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</si>
  <si>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</si>
  <si>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</si>
  <si>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</si>
  <si>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</si>
  <si>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</si>
  <si>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</si>
  <si>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</si>
  <si>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</si>
  <si>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</si>
  <si>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</si>
  <si>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</si>
  <si>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</si>
  <si>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</si>
  <si>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</si>
  <si>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</si>
  <si>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</si>
  <si>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</si>
  <si>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</si>
  <si>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</si>
  <si>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</si>
  <si>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</si>
  <si>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</si>
  <si>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</si>
  <si>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</si>
  <si>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</si>
  <si>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</si>
  <si>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</si>
  <si>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</si>
  <si>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</si>
  <si>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</si>
  <si>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</si>
  <si>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</si>
  <si>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</si>
  <si>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</si>
  <si>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</si>
  <si>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</si>
  <si>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</si>
  <si>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</si>
  <si>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</si>
  <si>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</si>
  <si>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</si>
  <si>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</si>
  <si>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</si>
  <si>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</si>
  <si>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</si>
  <si>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</si>
  <si>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</si>
  <si>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</si>
  <si>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</si>
  <si>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</si>
  <si>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</si>
  <si>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</si>
  <si>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</si>
  <si>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</si>
  <si>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</si>
  <si>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</si>
  <si>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</si>
  <si>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</si>
  <si>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</si>
  <si>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</si>
  <si>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</si>
  <si>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</si>
  <si>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</si>
  <si>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</si>
  <si>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</si>
  <si>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</si>
  <si>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</si>
  <si>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</si>
  <si>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</si>
  <si>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</si>
  <si>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</si>
  <si>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</si>
  <si>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</si>
  <si>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</si>
  <si>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</si>
  <si>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</si>
  <si>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</si>
  <si>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</si>
  <si>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</si>
  <si>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</si>
  <si>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</si>
  <si>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</si>
  <si>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</si>
  <si>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</si>
  <si>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</si>
  <si>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</si>
  <si>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</si>
  <si>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</si>
  <si>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</si>
  <si>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</si>
  <si>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</si>
  <si>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</si>
  <si>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</si>
  <si>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</si>
  <si>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</si>
  <si>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</si>
  <si>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</si>
  <si>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</si>
  <si>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</si>
  <si>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</si>
  <si>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</si>
  <si>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</si>
  <si>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</si>
  <si>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</si>
  <si>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</si>
  <si>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</si>
  <si>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</si>
  <si>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</si>
  <si>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</si>
  <si>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</si>
  <si>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</si>
  <si>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</si>
  <si>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</si>
  <si>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</si>
  <si>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</si>
  <si>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</si>
  <si>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</si>
  <si>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</si>
  <si>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</si>
  <si>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</si>
  <si>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</si>
  <si>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</si>
  <si>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</si>
  <si>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</si>
  <si>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</si>
  <si>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</si>
  <si>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</si>
  <si>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</si>
  <si>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</si>
  <si>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</si>
  <si>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</si>
  <si>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</si>
  <si>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</si>
  <si>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</si>
  <si>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</si>
  <si>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</si>
  <si>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</si>
  <si>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</si>
  <si>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</si>
  <si>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</si>
  <si>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</si>
  <si>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</si>
  <si>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</si>
  <si>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</si>
  <si>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</si>
  <si>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</si>
  <si>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</si>
  <si>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</si>
  <si>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</si>
  <si>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</si>
  <si>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</si>
  <si>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</si>
  <si>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</si>
  <si>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</si>
  <si>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</si>
  <si>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</si>
  <si>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</si>
  <si>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</si>
  <si>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</si>
  <si>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</si>
  <si>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</si>
  <si>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</si>
  <si>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</si>
  <si>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</si>
  <si>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</si>
  <si>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</si>
  <si>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</si>
  <si>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</si>
  <si>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</si>
  <si>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</si>
  <si>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</si>
  <si>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</si>
  <si>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</si>
  <si>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</si>
  <si>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</si>
  <si>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</si>
  <si>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</si>
  <si>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</si>
  <si>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</si>
  <si>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</si>
  <si>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</si>
  <si>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</si>
  <si>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</si>
  <si>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</si>
  <si>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</si>
  <si>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</si>
  <si>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</si>
  <si>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</si>
  <si>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</si>
  <si>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</si>
  <si>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</si>
  <si>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</si>
  <si>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</si>
  <si>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</si>
  <si>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</si>
  <si>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</si>
  <si>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</si>
  <si>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</si>
  <si>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</si>
  <si>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</si>
  <si>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</si>
  <si>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</si>
  <si>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</si>
  <si>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</si>
  <si>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</si>
  <si>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</si>
  <si>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</si>
  <si>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</si>
  <si>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</si>
  <si>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</si>
  <si>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</si>
  <si>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</si>
  <si>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</si>
  <si>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</si>
  <si>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</si>
  <si>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</si>
  <si>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</si>
  <si>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</si>
  <si>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</si>
  <si>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</si>
  <si>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</si>
  <si>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</si>
  <si>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</si>
  <si>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</si>
  <si>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</si>
  <si>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</si>
  <si>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</si>
  <si>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</si>
  <si>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</si>
  <si>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</si>
  <si>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</si>
  <si>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</si>
  <si>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</si>
  <si>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</si>
  <si>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</si>
  <si>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</si>
  <si>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</si>
  <si>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</si>
  <si>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</si>
  <si>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</si>
  <si>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</si>
  <si>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</si>
  <si>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</si>
  <si>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</si>
  <si>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</si>
  <si>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</si>
  <si>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</si>
  <si>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</si>
  <si>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</si>
  <si>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</si>
  <si>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</si>
  <si>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</si>
  <si>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</si>
  <si>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</si>
  <si>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</si>
  <si>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</si>
  <si>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</si>
  <si>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</si>
  <si>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</si>
  <si>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</si>
  <si>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</si>
  <si>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</si>
  <si>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</si>
  <si>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</si>
  <si>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</si>
  <si>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</si>
  <si>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</si>
  <si>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</si>
  <si>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</si>
  <si>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</si>
  <si>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</si>
  <si>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</si>
  <si>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</si>
  <si>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</si>
  <si>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</si>
  <si>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</si>
  <si>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</si>
  <si>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</si>
  <si>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</si>
  <si>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</si>
  <si>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</si>
  <si>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</si>
  <si>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</si>
  <si>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</si>
  <si>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</si>
  <si>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</si>
  <si>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</si>
  <si>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</si>
  <si>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</si>
  <si>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</si>
  <si>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</si>
  <si>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</si>
  <si>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</si>
  <si>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</si>
  <si>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</si>
  <si>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</si>
  <si>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</si>
  <si>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</si>
  <si>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</si>
  <si>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</si>
  <si>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</si>
  <si>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</si>
  <si>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</si>
  <si>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</si>
  <si>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</si>
  <si>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</si>
  <si>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</si>
  <si>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</si>
  <si>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</si>
  <si>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</si>
  <si>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</si>
  <si>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</si>
  <si>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</si>
  <si>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</si>
  <si>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</si>
  <si>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</si>
  <si>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</si>
  <si>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</si>
  <si>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</si>
  <si>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</si>
  <si>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</si>
  <si>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</si>
  <si>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</si>
  <si>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</si>
  <si>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</si>
  <si>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</si>
  <si>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</si>
  <si>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</si>
  <si>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</si>
  <si>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</si>
  <si>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</si>
  <si>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</si>
  <si>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</si>
  <si>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</si>
  <si>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</si>
  <si>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</si>
  <si>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</si>
  <si>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</si>
  <si>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</si>
  <si>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</si>
  <si>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</si>
  <si>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</si>
  <si>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</si>
  <si>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</si>
  <si>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</si>
  <si>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</si>
  <si>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</si>
  <si>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</si>
  <si>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</si>
  <si>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</si>
  <si>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</si>
  <si>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</si>
  <si>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</si>
  <si>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</si>
  <si>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</si>
  <si>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</si>
  <si>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</si>
  <si>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</si>
  <si>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</si>
  <si>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</si>
  <si>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</si>
  <si>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</si>
  <si>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</si>
  <si>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</si>
  <si>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</si>
  <si>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</si>
  <si>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</si>
  <si>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</si>
  <si>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</si>
  <si>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</si>
  <si>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</si>
  <si>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</si>
  <si>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</si>
  <si>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</si>
  <si>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</si>
  <si>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</si>
  <si>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</si>
  <si>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</si>
  <si>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</si>
  <si>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</si>
  <si>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</si>
  <si>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</si>
  <si>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</si>
  <si>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</si>
  <si>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</si>
  <si>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</si>
  <si>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</si>
  <si>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</si>
  <si>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</si>
  <si>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</si>
  <si>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</si>
  <si>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</si>
  <si>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</si>
  <si>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</si>
  <si>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</si>
  <si>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</si>
  <si>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</si>
  <si>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</si>
  <si>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</si>
  <si>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</si>
  <si>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</si>
  <si>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</si>
  <si>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</si>
  <si>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</si>
  <si>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</si>
  <si>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</si>
  <si>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</si>
  <si>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</si>
  <si>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</si>
  <si>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</si>
  <si>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</si>
  <si>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</si>
  <si>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</si>
  <si>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</si>
  <si>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</si>
  <si>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</si>
  <si>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</si>
  <si>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</si>
  <si>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</si>
  <si>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</si>
  <si>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</si>
  <si>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</si>
  <si>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</si>
  <si>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</si>
  <si>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</si>
  <si>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</si>
  <si>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</si>
  <si>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</si>
  <si>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</si>
  <si>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</si>
  <si>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</si>
  <si>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</si>
  <si>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</si>
  <si>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</si>
  <si>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</si>
  <si>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</si>
  <si>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</si>
  <si>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</si>
  <si>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</si>
  <si>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</si>
  <si>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</si>
  <si>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</si>
  <si>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</si>
  <si>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</si>
  <si>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</si>
  <si>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</si>
  <si>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</si>
  <si>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</si>
  <si>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</si>
  <si>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</si>
  <si>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</si>
  <si>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</si>
  <si>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</si>
  <si>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</si>
  <si>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</si>
  <si>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</si>
  <si>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</si>
  <si>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</si>
  <si>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</si>
  <si>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</si>
  <si>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</si>
  <si>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</si>
  <si>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</si>
  <si>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</si>
  <si>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</si>
  <si>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</si>
  <si>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</si>
  <si>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</si>
  <si>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</si>
  <si>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</si>
  <si>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</si>
  <si>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</si>
  <si>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</si>
  <si>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</si>
  <si>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</si>
  <si>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</si>
  <si>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</si>
  <si>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</si>
  <si>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</si>
  <si>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</si>
  <si>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</si>
  <si>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</si>
  <si>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</si>
  <si>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</si>
  <si>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</si>
  <si>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</si>
  <si>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</si>
  <si>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</si>
  <si>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</si>
  <si>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</si>
  <si>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</si>
  <si>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</si>
  <si>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</si>
  <si>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</si>
  <si>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</si>
  <si>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</si>
  <si>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</si>
  <si>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</si>
  <si>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</si>
  <si>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</si>
  <si>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</si>
  <si>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</si>
  <si>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</si>
  <si>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</si>
  <si>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</si>
  <si>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</si>
  <si>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</si>
  <si>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</si>
  <si>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</si>
  <si>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</si>
  <si>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</si>
  <si>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</si>
  <si>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</si>
  <si>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</si>
  <si>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</si>
  <si>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</si>
  <si>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</si>
  <si>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</si>
  <si>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</si>
  <si>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</si>
  <si>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</si>
  <si>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</si>
  <si>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</si>
  <si>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</si>
  <si>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</si>
  <si>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</si>
  <si>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</si>
  <si>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</si>
  <si>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</si>
  <si>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</si>
  <si>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</si>
  <si>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</si>
  <si>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</si>
  <si>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</si>
  <si>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</si>
  <si>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</si>
  <si>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</si>
  <si>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</si>
  <si>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</si>
  <si>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</si>
  <si>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</si>
  <si>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</si>
  <si>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</si>
  <si>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</si>
  <si>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</si>
  <si>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</si>
  <si>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</si>
  <si>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</si>
  <si>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</si>
  <si>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</si>
  <si>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</si>
  <si>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</si>
  <si>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</si>
  <si>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</si>
  <si>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</si>
  <si>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</si>
  <si>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</si>
  <si>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</si>
  <si>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</si>
  <si>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</si>
  <si>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</si>
  <si>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</si>
  <si>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</si>
  <si>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</si>
  <si>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</si>
  <si>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</si>
  <si>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</si>
  <si>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</si>
  <si>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</si>
  <si>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</si>
  <si>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</si>
  <si>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</si>
  <si>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</si>
  <si>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</si>
  <si>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</si>
  <si>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</si>
  <si>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</si>
  <si>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</si>
  <si>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</si>
  <si>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</si>
  <si>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</si>
  <si>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</si>
  <si>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</si>
  <si>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</si>
  <si>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</si>
  <si>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</si>
  <si>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</si>
  <si>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</si>
  <si>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</si>
  <si>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</si>
  <si>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</si>
  <si>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</si>
  <si>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</si>
  <si>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</si>
  <si>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</si>
  <si>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</si>
  <si>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</si>
  <si>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</si>
  <si>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</si>
  <si>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</si>
  <si>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</si>
  <si>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</si>
  <si>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</si>
  <si>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</si>
  <si>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</si>
  <si>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</si>
  <si>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</si>
  <si>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</si>
  <si>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</si>
  <si>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</si>
  <si>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</si>
  <si>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</si>
  <si>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</si>
  <si>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</si>
  <si>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</si>
  <si>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</si>
  <si>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</si>
  <si>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</si>
  <si>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</si>
  <si>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</si>
  <si>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</si>
  <si>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</si>
  <si>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</si>
  <si>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</si>
  <si>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</si>
  <si>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</si>
  <si>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</si>
  <si>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</si>
  <si>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</si>
  <si>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</si>
  <si>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</si>
  <si>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</si>
  <si>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</si>
  <si>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</si>
  <si>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</si>
  <si>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</si>
  <si>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</si>
  <si>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</si>
  <si>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</si>
  <si>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</si>
  <si>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</si>
  <si>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</si>
  <si>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</si>
  <si>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</si>
  <si>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</si>
  <si>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</si>
  <si>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</si>
  <si>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</si>
  <si>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</si>
  <si>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</si>
  <si>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</si>
  <si>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</si>
  <si>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</si>
  <si>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</si>
  <si>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</si>
  <si>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</si>
  <si>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</si>
  <si>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</si>
  <si>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</si>
  <si>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</si>
  <si>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</si>
  <si>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</si>
  <si>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</si>
  <si>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</si>
  <si>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</si>
  <si>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</si>
  <si>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</si>
  <si>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</si>
  <si>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</si>
  <si>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</si>
  <si>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</si>
  <si>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</si>
  <si>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</si>
  <si>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</si>
  <si>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</si>
  <si>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</si>
  <si>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</si>
  <si>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</si>
  <si>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</si>
  <si>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</si>
  <si>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</si>
  <si>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</si>
  <si>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</si>
  <si>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</si>
  <si>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</si>
  <si>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</si>
  <si>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</si>
  <si>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</si>
  <si>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</si>
  <si>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</si>
  <si>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</si>
  <si>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</si>
  <si>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</si>
  <si>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</si>
  <si>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</si>
  <si>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</si>
  <si>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</si>
  <si>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</si>
  <si>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</si>
  <si>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</si>
  <si>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</si>
  <si>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</si>
  <si>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</si>
  <si>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</si>
  <si>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</si>
  <si>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</si>
  <si>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</si>
  <si>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</si>
  <si>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</si>
  <si>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</si>
  <si>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</si>
  <si>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</si>
  <si>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</si>
  <si>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</si>
  <si>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</si>
  <si>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</si>
  <si>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</si>
  <si>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</si>
  <si>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</si>
  <si>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</si>
  <si>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</si>
  <si>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</si>
  <si>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</si>
  <si>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</si>
  <si>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</si>
  <si>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</si>
  <si>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</si>
  <si>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</si>
  <si>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</si>
  <si>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</si>
  <si>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</si>
  <si>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</si>
  <si>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</si>
  <si>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</si>
  <si>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</si>
  <si>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</si>
  <si>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</si>
  <si>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</si>
  <si>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</si>
  <si>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</si>
  <si>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</si>
  <si>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</si>
  <si>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</si>
  <si>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</si>
  <si>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</si>
  <si>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</si>
  <si>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</si>
  <si>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</si>
  <si>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</si>
  <si>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</si>
  <si>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</si>
  <si>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</si>
  <si>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</si>
  <si>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</si>
  <si>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</si>
  <si>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</si>
  <si>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</si>
  <si>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</si>
  <si>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</si>
  <si>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</si>
  <si>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</si>
  <si>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</si>
  <si>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</si>
  <si>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</si>
  <si>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</si>
  <si>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</si>
  <si>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</si>
  <si>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</si>
  <si>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</si>
  <si>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</si>
  <si>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</si>
  <si>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</si>
  <si>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</si>
  <si>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</si>
  <si>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</si>
  <si>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</si>
  <si>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</si>
  <si>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</si>
  <si>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</si>
  <si>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</si>
  <si>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</si>
  <si>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</si>
  <si>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</si>
  <si>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</si>
  <si>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</si>
  <si>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</si>
  <si>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</si>
  <si>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</si>
  <si>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</si>
  <si>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</si>
  <si>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</si>
  <si>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</si>
  <si>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</si>
  <si>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</si>
  <si>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</si>
  <si>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</si>
  <si>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</si>
  <si>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</si>
  <si>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</si>
  <si>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</si>
  <si>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</si>
  <si>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</si>
  <si>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</si>
  <si>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</si>
  <si>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</si>
  <si>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</si>
  <si>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</si>
  <si>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</si>
  <si>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</si>
  <si>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</si>
  <si>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</si>
  <si>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</si>
  <si>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</si>
  <si>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</si>
  <si>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</si>
  <si>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</si>
  <si>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</si>
  <si>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</si>
  <si>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</si>
  <si>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</si>
  <si>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</si>
  <si>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</si>
  <si>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</si>
  <si>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</si>
  <si>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</si>
  <si>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</si>
  <si>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</si>
  <si>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</si>
  <si>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</si>
  <si>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</si>
  <si>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</si>
  <si>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</si>
  <si>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</si>
  <si>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</si>
  <si>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</si>
  <si>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</si>
  <si>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</si>
  <si>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</si>
  <si>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</si>
  <si>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</si>
  <si>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</si>
  <si>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</si>
  <si>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</si>
  <si>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</si>
  <si>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</si>
  <si>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</si>
  <si>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</si>
  <si>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</si>
  <si>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</si>
  <si>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</si>
  <si>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</si>
  <si>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</si>
  <si>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</si>
  <si>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</si>
  <si>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</si>
  <si>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</si>
  <si>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</si>
  <si>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</si>
  <si>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</si>
  <si>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</si>
  <si>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</si>
  <si>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</si>
  <si>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</si>
  <si>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</si>
  <si>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</si>
  <si>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</si>
  <si>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</si>
  <si>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</si>
  <si>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</si>
  <si>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</si>
  <si>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</si>
  <si>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</si>
  <si>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</si>
  <si>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</si>
  <si>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</si>
  <si>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</si>
  <si>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</si>
  <si>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</si>
  <si>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</si>
  <si>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</si>
  <si>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</si>
  <si>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</si>
  <si>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</si>
  <si>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</si>
  <si>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</si>
  <si>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</si>
  <si>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</si>
  <si>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</si>
  <si>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</si>
  <si>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</si>
  <si>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</si>
  <si>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</si>
  <si>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</si>
  <si>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</si>
  <si>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</si>
  <si>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</si>
  <si>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</si>
  <si>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</si>
  <si>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</si>
  <si>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</si>
  <si>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</si>
  <si>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</si>
  <si>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</si>
  <si>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</si>
  <si>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</si>
  <si>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</si>
  <si>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</si>
  <si>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</si>
  <si>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</si>
  <si>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</si>
  <si>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</si>
  <si>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</si>
  <si>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</si>
  <si>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</si>
  <si>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</si>
  <si>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</si>
  <si>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</si>
  <si>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</si>
  <si>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</si>
  <si>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</si>
  <si>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</si>
  <si>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</si>
  <si>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</si>
  <si>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</si>
  <si>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</si>
  <si>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</si>
  <si>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</si>
  <si>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</si>
  <si>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</si>
  <si>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</si>
  <si>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</si>
  <si>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</si>
  <si>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</si>
  <si>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</si>
  <si>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</si>
  <si>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</si>
  <si>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</si>
  <si>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</si>
  <si>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</si>
  <si>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</si>
  <si>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</si>
  <si>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</si>
  <si>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</si>
  <si>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</si>
  <si>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</si>
  <si>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</si>
  <si>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</si>
  <si>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</si>
  <si>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</si>
  <si>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</si>
  <si>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</si>
  <si>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</si>
  <si>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</si>
  <si>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</si>
  <si>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</si>
  <si>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</si>
  <si>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</si>
  <si>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</si>
  <si>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</si>
  <si>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</si>
  <si>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</si>
  <si>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</si>
  <si>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</si>
  <si>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</si>
  <si>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</si>
  <si>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</si>
  <si>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</si>
  <si>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</si>
  <si>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</si>
  <si>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</si>
  <si>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</si>
  <si>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</si>
  <si>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</si>
  <si>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</si>
  <si>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</si>
  <si>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</si>
  <si>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</si>
  <si>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</si>
  <si>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</si>
  <si>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</si>
  <si>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</si>
  <si>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</si>
  <si>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</si>
  <si>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</si>
  <si>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</si>
  <si>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</si>
  <si>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</si>
  <si>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</si>
  <si>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</si>
  <si>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</si>
  <si>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</si>
  <si>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</si>
  <si>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</si>
  <si>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</si>
  <si>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</si>
  <si>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</si>
  <si>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</si>
  <si>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</si>
  <si>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</si>
  <si>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</si>
  <si>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</si>
  <si>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</si>
  <si>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</si>
  <si>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</si>
  <si>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</si>
  <si>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</si>
  <si>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</si>
  <si>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</si>
  <si>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</si>
  <si>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</si>
  <si>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</si>
  <si>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</si>
  <si>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</si>
  <si>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</si>
  <si>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</si>
  <si>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</si>
  <si>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</si>
  <si>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</si>
  <si>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</si>
  <si>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</si>
  <si>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</si>
  <si>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</si>
  <si>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</si>
  <si>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</si>
  <si>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</si>
  <si>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</si>
  <si>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</si>
  <si>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</si>
  <si>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</si>
  <si>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</si>
  <si>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</si>
  <si>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</si>
  <si>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</si>
  <si>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</si>
  <si>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</si>
  <si>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</si>
  <si>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</si>
  <si>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</si>
  <si>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</si>
  <si>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</si>
  <si>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</si>
  <si>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</si>
  <si>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</si>
  <si>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</si>
  <si>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</si>
  <si>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</si>
  <si>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</si>
  <si>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</si>
  <si>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</si>
  <si>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</si>
  <si>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</si>
  <si>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</si>
  <si>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</si>
  <si>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</si>
  <si>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</si>
  <si>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</si>
  <si>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</si>
  <si>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</si>
  <si>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</si>
  <si>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</si>
  <si>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</si>
  <si>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</si>
  <si>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</si>
  <si>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</si>
  <si>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</si>
  <si>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</si>
  <si>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</si>
  <si>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</si>
  <si>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</si>
  <si>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</si>
  <si>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</si>
  <si>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</si>
  <si>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</si>
  <si>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</si>
  <si>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</si>
  <si>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</si>
  <si>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</si>
  <si>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</si>
  <si>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</si>
  <si>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</si>
  <si>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</si>
  <si>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</si>
  <si>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</si>
  <si>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</si>
  <si>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</si>
  <si>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</si>
  <si>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</si>
  <si>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</si>
  <si>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</si>
  <si>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</si>
  <si>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</si>
  <si>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</si>
  <si>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</si>
  <si>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</si>
  <si>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</si>
  <si>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</si>
  <si>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</si>
  <si>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</si>
  <si>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</si>
  <si>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</si>
  <si>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</si>
  <si>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</si>
  <si>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</si>
  <si>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</si>
  <si>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</si>
  <si>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</si>
  <si>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</si>
  <si>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</si>
  <si>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</si>
  <si>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</si>
  <si>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</si>
  <si>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</si>
  <si>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</si>
  <si>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</si>
  <si>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</si>
  <si>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</si>
  <si>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</si>
  <si>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</si>
  <si>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</si>
  <si>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</si>
  <si>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</si>
  <si>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</si>
  <si>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</si>
  <si>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</si>
  <si>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</si>
  <si>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</si>
  <si>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</si>
  <si>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</si>
  <si>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</si>
  <si>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</si>
  <si>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</si>
  <si>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</si>
  <si>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</si>
  <si>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</si>
  <si>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</si>
  <si>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</si>
  <si>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</si>
  <si>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</si>
  <si>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</si>
  <si>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</si>
  <si>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</si>
  <si>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</si>
  <si>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</si>
  <si>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</si>
  <si>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</si>
  <si>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</si>
  <si>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</si>
  <si>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</si>
  <si>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</si>
  <si>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</si>
  <si>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</si>
  <si>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</si>
  <si>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</si>
  <si>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</si>
  <si>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</si>
  <si>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</si>
  <si>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</si>
  <si>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</si>
  <si>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</si>
  <si>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</si>
  <si>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</si>
  <si>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</si>
  <si>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</si>
  <si>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</si>
  <si>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</si>
  <si>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</si>
  <si>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</si>
  <si>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</si>
  <si>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</si>
  <si>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</si>
  <si>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</si>
  <si>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</si>
  <si>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</si>
  <si>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</si>
  <si>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</si>
  <si>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</si>
  <si>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</si>
  <si>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</si>
  <si>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</si>
  <si>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</si>
  <si>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</si>
  <si>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</si>
  <si>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</si>
  <si>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</si>
  <si>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</si>
  <si>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</si>
  <si>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</si>
  <si>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</si>
  <si>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</si>
  <si>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</si>
  <si>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</si>
  <si>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</si>
  <si>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</si>
  <si>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</si>
  <si>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</si>
  <si>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</si>
  <si>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</si>
  <si>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</si>
  <si>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</si>
  <si>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</si>
  <si>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</si>
  <si>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</si>
  <si>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</si>
  <si>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</si>
  <si>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</si>
  <si>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</si>
  <si>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</si>
  <si>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</si>
  <si>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</si>
  <si>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</si>
  <si>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</si>
  <si>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</si>
  <si>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</si>
  <si>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</si>
  <si>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</si>
  <si>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</si>
  <si>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</si>
  <si>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</si>
  <si>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</si>
  <si>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</si>
  <si>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</si>
  <si>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</si>
  <si>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</si>
  <si>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</si>
  <si>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</si>
  <si>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</si>
  <si>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</si>
  <si>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</si>
  <si>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</si>
  <si>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</si>
  <si>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</si>
  <si>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</si>
  <si>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</si>
  <si>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</si>
  <si>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</si>
  <si>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</si>
  <si>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</si>
  <si>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</si>
  <si>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</si>
  <si>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</si>
  <si>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</si>
  <si>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</si>
  <si>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</si>
  <si>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</si>
  <si>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</si>
  <si>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</si>
  <si>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</si>
  <si>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</si>
  <si>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</si>
  <si>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</si>
  <si>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</si>
  <si>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</si>
  <si>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</si>
  <si>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</si>
  <si>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</si>
  <si>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</si>
  <si>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</si>
  <si>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</si>
  <si>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</si>
  <si>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</si>
  <si>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</si>
  <si>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</si>
  <si>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</si>
  <si>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</si>
  <si>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</si>
  <si>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</si>
  <si>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</si>
  <si>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</si>
  <si>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</si>
  <si>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</si>
  <si>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</si>
  <si>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</si>
  <si>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</si>
  <si>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</si>
  <si>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</si>
  <si>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</si>
  <si>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</si>
  <si>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</si>
  <si>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</si>
  <si>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</si>
  <si>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</si>
  <si>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</si>
  <si>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</si>
  <si>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</si>
  <si>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</si>
  <si>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</si>
  <si>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</si>
  <si>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</si>
  <si>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</si>
  <si>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</si>
  <si>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</si>
  <si>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</si>
  <si>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</si>
  <si>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</si>
  <si>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</si>
  <si>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</si>
  <si>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</si>
  <si>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</si>
  <si>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</si>
  <si>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</si>
  <si>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</si>
  <si>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</si>
  <si>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</si>
  <si>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</si>
  <si>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</si>
  <si>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</si>
  <si>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</si>
  <si>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</si>
  <si>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</si>
  <si>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</si>
  <si>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</si>
  <si>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</si>
  <si>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</si>
  <si>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</si>
  <si>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</si>
  <si>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</si>
  <si>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</si>
  <si>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</si>
  <si>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</si>
  <si>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</si>
  <si>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</si>
  <si>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</si>
  <si>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</si>
  <si>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</si>
  <si>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</si>
  <si>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</si>
  <si>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</si>
  <si>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</si>
  <si>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</si>
  <si>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</si>
  <si>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</si>
  <si>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</si>
  <si>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</si>
  <si>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</si>
  <si>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</si>
  <si>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</si>
  <si>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</si>
  <si>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</si>
  <si>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</si>
  <si>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</si>
  <si>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</si>
  <si>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</si>
  <si>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</si>
  <si>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</si>
  <si>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</si>
  <si>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</si>
  <si>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</si>
  <si>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</si>
  <si>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</si>
  <si>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</si>
  <si>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</si>
  <si>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</si>
  <si>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</si>
  <si>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</si>
  <si>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</si>
  <si>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</si>
  <si>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</si>
  <si>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</si>
  <si>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</si>
  <si>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</si>
  <si>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</si>
  <si>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</si>
  <si>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</si>
  <si>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</si>
  <si>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</si>
  <si>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</si>
  <si>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</si>
  <si>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</si>
  <si>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</si>
  <si>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</si>
  <si>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</si>
  <si>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</si>
  <si>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</si>
  <si>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</si>
  <si>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</si>
  <si>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</si>
  <si>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</si>
  <si>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</si>
  <si>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</si>
  <si>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</si>
  <si>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</si>
  <si>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</si>
  <si>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</si>
  <si>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</si>
  <si>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</si>
  <si>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</si>
  <si>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</si>
  <si>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</si>
  <si>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</si>
  <si>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</si>
  <si>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</si>
  <si>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</si>
  <si>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</si>
  <si>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</si>
  <si>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</si>
  <si>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</si>
  <si>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</si>
  <si>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</si>
  <si>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</si>
  <si>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</si>
  <si>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</si>
  <si>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</si>
  <si>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</si>
  <si>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</si>
  <si>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</si>
  <si>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</si>
  <si>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</si>
  <si>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</si>
  <si>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</si>
  <si>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</si>
  <si>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</si>
  <si>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</si>
  <si>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</si>
  <si>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</si>
  <si>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</si>
  <si>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</si>
  <si>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</si>
  <si>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</si>
  <si>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</si>
  <si>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</si>
  <si>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</si>
  <si>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</si>
  <si>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</si>
  <si>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</si>
  <si>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</si>
  <si>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</si>
  <si>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</si>
  <si>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</si>
  <si>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</si>
  <si>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</si>
  <si>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</si>
  <si>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</si>
  <si>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</si>
  <si>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</si>
  <si>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</si>
  <si>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</si>
  <si>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</si>
  <si>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</si>
  <si>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</si>
  <si>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</si>
  <si>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</si>
  <si>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</si>
  <si>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</si>
  <si>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</si>
  <si>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</si>
  <si>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</si>
  <si>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</si>
  <si>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</si>
  <si>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</si>
  <si>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</si>
  <si>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</si>
  <si>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</si>
  <si>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</si>
  <si>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</si>
  <si>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</si>
  <si>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</si>
  <si>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</si>
  <si>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</si>
  <si>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</si>
  <si>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</si>
  <si>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</si>
  <si>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</si>
  <si>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</si>
  <si>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</si>
  <si>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</si>
  <si>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</si>
  <si>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</si>
  <si>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</si>
  <si>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</si>
  <si>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</si>
  <si>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</si>
  <si>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</si>
  <si>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</si>
  <si>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</si>
  <si>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</si>
  <si>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</si>
  <si>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</si>
  <si>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</si>
  <si>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</si>
  <si>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</si>
  <si>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</si>
  <si>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</si>
  <si>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</si>
  <si>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</si>
  <si>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</si>
  <si>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</si>
  <si>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</si>
  <si>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</si>
  <si>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</si>
  <si>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</si>
  <si>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</si>
  <si>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</si>
  <si>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</si>
  <si>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</si>
  <si>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</si>
  <si>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</si>
  <si>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</si>
  <si>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</si>
  <si>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</si>
  <si>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</si>
  <si>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</si>
  <si>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</si>
  <si>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</si>
  <si>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</si>
  <si>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</si>
  <si>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</si>
  <si>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</si>
  <si>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</si>
  <si>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</si>
  <si>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</si>
  <si>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</si>
  <si>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</si>
  <si>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</si>
  <si>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</si>
  <si>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</si>
  <si>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</si>
  <si>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</si>
  <si>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</si>
  <si>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</si>
  <si>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</si>
  <si>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</si>
  <si>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</si>
  <si>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</si>
  <si>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</si>
  <si>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</si>
  <si>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</si>
  <si>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</si>
  <si>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</si>
  <si>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</si>
  <si>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</si>
  <si>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</si>
  <si>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</si>
  <si>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</si>
  <si>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</si>
  <si>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</si>
  <si>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</si>
  <si>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</si>
  <si>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</si>
  <si>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</si>
  <si>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</si>
  <si>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</si>
  <si>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</si>
  <si>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</si>
  <si>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</si>
  <si>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</si>
  <si>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</si>
  <si>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</si>
  <si>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</si>
  <si>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</si>
  <si>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</si>
  <si>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</si>
  <si>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</si>
  <si>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</si>
  <si>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</si>
  <si>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</si>
  <si>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</si>
  <si>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</si>
  <si>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</si>
  <si>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</si>
  <si>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</si>
  <si>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</si>
  <si>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</si>
  <si>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</si>
  <si>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</si>
  <si>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</si>
  <si>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</si>
  <si>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</si>
  <si>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</si>
  <si>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</si>
  <si>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</si>
  <si>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</si>
  <si>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</si>
  <si>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</si>
  <si>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</si>
  <si>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</si>
  <si>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</si>
  <si>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</si>
  <si>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</si>
  <si>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</si>
  <si>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</si>
  <si>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</si>
  <si>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</si>
  <si>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</si>
  <si>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</si>
  <si>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</si>
  <si>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</si>
  <si>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</si>
  <si>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</si>
  <si>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</si>
  <si>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</si>
  <si>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</si>
  <si>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</si>
  <si>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</si>
  <si>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</si>
  <si>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</si>
  <si>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</si>
  <si>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</si>
  <si>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</si>
  <si>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</si>
  <si>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</si>
  <si>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</si>
  <si>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</si>
  <si>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</si>
  <si>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</si>
  <si>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</si>
  <si>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</si>
  <si>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</si>
  <si>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</si>
  <si>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</si>
  <si>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</si>
  <si>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</si>
  <si>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</si>
  <si>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</si>
  <si>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</si>
  <si>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</si>
  <si>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</si>
  <si>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</si>
  <si>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</si>
  <si>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</si>
  <si>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</si>
  <si>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</si>
  <si>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</si>
  <si>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</si>
  <si>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</si>
  <si>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</si>
  <si>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</si>
  <si>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</si>
  <si>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</si>
  <si>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</si>
  <si>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</si>
  <si>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</si>
  <si>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</si>
  <si>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</si>
  <si>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</si>
  <si>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</si>
  <si>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</si>
  <si>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</si>
  <si>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</si>
  <si>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</si>
  <si>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</si>
  <si>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</si>
  <si>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</si>
  <si>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</si>
  <si>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</si>
  <si>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</si>
  <si>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</si>
  <si>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</si>
  <si>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</si>
  <si>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</si>
  <si>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</si>
  <si>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</si>
  <si>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</si>
  <si>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</si>
  <si>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</si>
  <si>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</si>
  <si>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</si>
  <si>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</si>
  <si>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</si>
  <si>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</si>
  <si>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</si>
  <si>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</si>
  <si>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</si>
  <si>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</si>
  <si>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</si>
  <si>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</si>
  <si>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</si>
  <si>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</si>
  <si>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</si>
  <si>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</si>
  <si>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</si>
  <si>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</si>
  <si>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</si>
  <si>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</si>
  <si>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</si>
  <si>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</si>
  <si>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</si>
  <si>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</si>
  <si>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</si>
  <si>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</si>
  <si>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</si>
  <si>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</si>
  <si>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</si>
  <si>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</si>
  <si>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</si>
  <si>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</si>
  <si>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</si>
  <si>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</si>
  <si>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</si>
  <si>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</si>
  <si>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</si>
  <si>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</si>
  <si>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</si>
  <si>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</si>
  <si>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</si>
  <si>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</si>
  <si>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</si>
  <si>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</si>
  <si>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</si>
  <si>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</si>
  <si>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</si>
  <si>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</si>
  <si>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</si>
  <si>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</si>
  <si>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</si>
  <si>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</si>
  <si>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</si>
  <si>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</si>
  <si>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</si>
  <si>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</si>
  <si>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</si>
  <si>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</si>
  <si>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</si>
  <si>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</si>
  <si>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</si>
  <si>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</si>
  <si>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</si>
  <si>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</si>
  <si>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</si>
  <si>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</si>
  <si>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</si>
  <si>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</si>
  <si>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</si>
  <si>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</si>
  <si>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</si>
  <si>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</si>
  <si>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</si>
  <si>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</si>
  <si>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</si>
  <si>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</si>
  <si>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</si>
  <si>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</si>
  <si>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</si>
  <si>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</si>
  <si>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</si>
  <si>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</si>
  <si>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</si>
  <si>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</si>
  <si>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</si>
  <si>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</si>
  <si>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</si>
  <si>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</si>
  <si>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</si>
  <si>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</si>
  <si>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</si>
  <si>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</si>
  <si>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</si>
  <si>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</si>
  <si>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</si>
  <si>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</si>
  <si>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</si>
  <si>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</si>
  <si>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</si>
  <si>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</si>
  <si>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</si>
  <si>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</si>
  <si>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</si>
  <si>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</si>
  <si>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</si>
  <si>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</si>
  <si>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</si>
  <si>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</si>
  <si>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</si>
  <si>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</si>
  <si>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</si>
  <si>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</si>
  <si>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</si>
  <si>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</si>
  <si>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</si>
  <si>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</si>
  <si>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</si>
  <si>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</si>
  <si>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</si>
  <si>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</si>
  <si>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</si>
  <si>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</si>
  <si>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</si>
  <si>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</si>
  <si>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</si>
  <si>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</si>
  <si>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</si>
  <si>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</si>
  <si>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</si>
  <si>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</si>
  <si>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</si>
  <si>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</si>
  <si>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</si>
  <si>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</si>
  <si>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</si>
  <si>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</si>
  <si>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</si>
  <si>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</si>
  <si>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</si>
  <si>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</si>
  <si>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</si>
  <si>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</si>
  <si>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</si>
  <si>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</si>
  <si>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</si>
  <si>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</si>
  <si>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</si>
  <si>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</si>
  <si>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</si>
  <si>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</si>
  <si>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</si>
  <si>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</si>
  <si>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</si>
  <si>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</si>
  <si>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</si>
  <si>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</si>
  <si>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</si>
  <si>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</si>
  <si>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</si>
  <si>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</si>
  <si>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</si>
  <si>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</si>
  <si>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</si>
  <si>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</si>
  <si>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</si>
  <si>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</si>
  <si>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</si>
  <si>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</si>
  <si>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</si>
  <si>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</si>
  <si>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</si>
  <si>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</si>
  <si>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</si>
  <si>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</si>
  <si>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</si>
  <si>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</si>
  <si>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</si>
  <si>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</si>
  <si>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</si>
  <si>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</si>
  <si>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</si>
  <si>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</si>
  <si>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</si>
  <si>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</si>
  <si>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</si>
  <si>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</si>
  <si>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</si>
  <si>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</si>
  <si>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</si>
  <si>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</si>
  <si>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</si>
  <si>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</si>
  <si>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</si>
  <si>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</si>
  <si>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</si>
  <si>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</si>
  <si>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</si>
  <si>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</si>
  <si>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</si>
  <si>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</si>
  <si>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</si>
  <si>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</si>
  <si>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</si>
  <si>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</si>
  <si>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</si>
  <si>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</si>
  <si>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</si>
  <si>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</si>
  <si>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</si>
  <si>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</si>
  <si>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</si>
  <si>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</si>
  <si>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</si>
  <si>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</si>
  <si>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</si>
  <si>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</si>
  <si>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</si>
  <si>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</si>
  <si>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</si>
  <si>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</si>
  <si>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</si>
  <si>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</si>
  <si>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</si>
  <si>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</si>
  <si>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</si>
  <si>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</si>
  <si>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</si>
  <si>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</si>
  <si>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</si>
  <si>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</si>
  <si>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</si>
  <si>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</si>
  <si>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</si>
  <si>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</si>
  <si>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</si>
  <si>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</si>
  <si>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</si>
  <si>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</si>
  <si>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</si>
  <si>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</si>
  <si>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</si>
  <si>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</si>
  <si>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</si>
  <si>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</si>
  <si>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</si>
  <si>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</si>
  <si>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</si>
  <si>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</si>
  <si>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</si>
  <si>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</si>
  <si>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</si>
  <si>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</si>
  <si>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</si>
  <si>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</si>
  <si>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</si>
  <si>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</si>
  <si>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</si>
  <si>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</si>
  <si>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</si>
  <si>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</si>
  <si>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</si>
  <si>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</si>
  <si>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</si>
  <si>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</si>
  <si>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</si>
  <si>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</si>
  <si>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</si>
  <si>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</si>
  <si>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</si>
  <si>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</si>
  <si>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</si>
  <si>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</si>
  <si>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</si>
  <si>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</si>
  <si>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</si>
  <si>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</si>
  <si>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</si>
  <si>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</si>
  <si>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</si>
  <si>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</si>
  <si>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</si>
  <si>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</si>
  <si>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</si>
  <si>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</si>
  <si>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</si>
  <si>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</si>
  <si>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</si>
  <si>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</si>
  <si>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</si>
  <si>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</si>
  <si>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</si>
  <si>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</si>
  <si>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</si>
  <si>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</si>
  <si>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</si>
  <si>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</si>
  <si>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</si>
  <si>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</si>
  <si>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</si>
  <si>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</si>
  <si>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</si>
  <si>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</si>
  <si>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</si>
  <si>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</si>
  <si>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</si>
  <si>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</si>
  <si>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</si>
  <si>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</si>
  <si>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</si>
  <si>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</si>
  <si>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</si>
  <si>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</si>
  <si>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</si>
  <si>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</si>
  <si>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</si>
  <si>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</si>
  <si>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</si>
  <si>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</si>
  <si>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</si>
  <si>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</si>
  <si>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</si>
  <si>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</si>
  <si>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</si>
  <si>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</si>
  <si>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</si>
  <si>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</si>
  <si>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</si>
  <si>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</si>
  <si>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</si>
  <si>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</si>
  <si>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</si>
  <si>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</si>
  <si>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</si>
  <si>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</si>
  <si>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</si>
  <si>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</si>
  <si>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</si>
  <si>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</si>
  <si>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</si>
  <si>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</si>
  <si>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</si>
  <si>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</si>
  <si>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</si>
  <si>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</si>
  <si>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</si>
  <si>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</si>
  <si>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</si>
  <si>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</si>
  <si>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</si>
  <si>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</si>
  <si>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</si>
  <si>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</si>
  <si>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</si>
  <si>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</si>
  <si>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</si>
  <si>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</si>
  <si>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</si>
  <si>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</si>
  <si>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</si>
  <si>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</si>
  <si>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</si>
  <si>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</si>
  <si>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</si>
  <si>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</si>
  <si>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</si>
  <si>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</si>
  <si>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</si>
  <si>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</si>
  <si>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</si>
  <si>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</si>
  <si>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</si>
  <si>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</si>
  <si>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</si>
  <si>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</si>
  <si>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</si>
  <si>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</si>
  <si>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</si>
  <si>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</si>
  <si>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</si>
  <si>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</si>
  <si>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</si>
  <si>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</si>
  <si>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</si>
  <si>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</si>
  <si>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</si>
  <si>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</si>
  <si>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</si>
  <si>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</si>
  <si>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</si>
  <si>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</si>
  <si>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</si>
  <si>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</si>
  <si>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</si>
  <si>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</si>
  <si>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</si>
  <si>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</si>
  <si>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</si>
  <si>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</si>
  <si>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</si>
  <si>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</si>
  <si>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</si>
  <si>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</si>
  <si>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</si>
  <si>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</si>
  <si>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</si>
  <si>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</si>
  <si>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</si>
  <si>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</si>
  <si>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</si>
  <si>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</si>
  <si>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</si>
  <si>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</si>
  <si>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</si>
  <si>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</si>
  <si>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</si>
  <si>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</si>
  <si>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</si>
  <si>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</si>
  <si>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</si>
  <si>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</si>
  <si>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</si>
  <si>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</si>
  <si>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</si>
  <si>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</si>
  <si>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</si>
  <si>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</si>
  <si>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</si>
  <si>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</si>
  <si>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</si>
  <si>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</si>
  <si>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</si>
  <si>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</si>
  <si>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</si>
  <si>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</si>
  <si>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</si>
  <si>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</si>
  <si>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</si>
  <si>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</si>
  <si>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</si>
  <si>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</si>
  <si>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</si>
  <si>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</si>
  <si>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</si>
  <si>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</si>
  <si>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</si>
  <si>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</si>
  <si>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</si>
  <si>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</si>
  <si>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</si>
  <si>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</si>
  <si>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</si>
  <si>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</si>
  <si>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</si>
  <si>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</si>
  <si>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</si>
  <si>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</si>
  <si>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</si>
  <si>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</si>
  <si>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</si>
  <si>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</si>
  <si>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</si>
  <si>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</si>
  <si>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</si>
  <si>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</si>
  <si>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</si>
  <si>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</si>
  <si>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</si>
  <si>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</si>
  <si>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</si>
  <si>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</si>
  <si>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</si>
  <si>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</si>
  <si>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</si>
  <si>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</si>
  <si>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</si>
  <si>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</si>
  <si>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</si>
  <si>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</si>
  <si>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</si>
  <si>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</si>
  <si>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</si>
  <si>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</si>
  <si>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</si>
  <si>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</si>
  <si>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</si>
  <si>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</si>
  <si>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</si>
  <si>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</si>
  <si>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</si>
  <si>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</si>
  <si>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</si>
  <si>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</si>
  <si>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</si>
  <si>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</si>
  <si>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</si>
  <si>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</si>
  <si>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</si>
  <si>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</si>
  <si>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</si>
  <si>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</si>
  <si>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</si>
  <si>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</si>
  <si>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</si>
  <si>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</si>
  <si>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</si>
  <si>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</si>
  <si>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</si>
  <si>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</si>
  <si>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</si>
  <si>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</si>
  <si>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</si>
  <si>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</si>
  <si>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</si>
  <si>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</si>
  <si>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</si>
  <si>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</si>
  <si>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</si>
  <si>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</si>
  <si>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</si>
  <si>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</si>
  <si>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</si>
  <si>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</si>
  <si>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</si>
  <si>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</si>
  <si>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</si>
  <si>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</si>
  <si>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</si>
  <si>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</si>
  <si>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</si>
  <si>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</si>
  <si>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</si>
  <si>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</si>
  <si>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</si>
  <si>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</si>
  <si>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</si>
  <si>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</si>
  <si>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</si>
  <si>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</si>
  <si>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</si>
  <si>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</si>
  <si>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</si>
  <si>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</si>
  <si>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</si>
  <si>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</si>
  <si>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</si>
  <si>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</si>
  <si>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</si>
  <si>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</si>
  <si>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</si>
  <si>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</si>
  <si>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</si>
  <si>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</si>
  <si>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</si>
  <si>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</si>
  <si>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</si>
  <si>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</si>
  <si>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</si>
  <si>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</si>
  <si>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</si>
  <si>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</si>
  <si>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</si>
  <si>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</si>
  <si>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</si>
  <si>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</si>
  <si>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</si>
  <si>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</si>
  <si>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</si>
  <si>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</si>
  <si>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</si>
  <si>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</si>
  <si>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</si>
  <si>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</si>
  <si>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</si>
  <si>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</si>
  <si>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</si>
  <si>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</si>
  <si>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</si>
  <si>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</si>
  <si>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</si>
  <si>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</si>
  <si>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</si>
  <si>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</si>
  <si>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</si>
  <si>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</si>
  <si>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</si>
  <si>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</si>
  <si>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</si>
  <si>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</si>
  <si>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</si>
  <si>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</si>
  <si>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</si>
  <si>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</si>
  <si>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</si>
  <si>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</si>
  <si>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</si>
  <si>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</si>
  <si>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</si>
  <si>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</si>
  <si>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</si>
  <si>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</si>
  <si>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</si>
  <si>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</si>
  <si>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</si>
  <si>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</si>
  <si>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</si>
  <si>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</si>
  <si>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</si>
  <si>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</si>
  <si>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</si>
  <si>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</si>
  <si>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</si>
  <si>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</si>
  <si>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</si>
  <si>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</si>
  <si>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</si>
  <si>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</si>
  <si>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</si>
  <si>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</si>
  <si>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</si>
  <si>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</si>
  <si>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</si>
  <si>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</si>
  <si>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</si>
  <si>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</si>
  <si>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</si>
  <si>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</si>
  <si>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</si>
  <si>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</si>
  <si>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</si>
  <si>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</si>
  <si>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</si>
  <si>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</si>
  <si>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</si>
  <si>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</si>
  <si>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</si>
  <si>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</si>
  <si>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</si>
  <si>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</si>
  <si>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</si>
  <si>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</si>
  <si>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</si>
  <si>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</si>
  <si>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</si>
  <si>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</si>
  <si>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</si>
  <si>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</si>
  <si>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</si>
  <si>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</si>
  <si>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</si>
  <si>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</si>
  <si>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</si>
  <si>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</si>
  <si>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</si>
  <si>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</si>
  <si>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</si>
  <si>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</si>
  <si>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</si>
  <si>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</si>
  <si>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</si>
  <si>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</si>
  <si>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</si>
  <si>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</si>
  <si>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</si>
  <si>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</si>
  <si>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</si>
  <si>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</si>
  <si>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</si>
  <si>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</si>
  <si>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</si>
  <si>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</si>
  <si>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</si>
  <si>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</si>
  <si>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</si>
  <si>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</si>
  <si>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</si>
  <si>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</si>
  <si>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</si>
  <si>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</si>
  <si>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</si>
  <si>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</si>
  <si>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</si>
  <si>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</si>
  <si>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</si>
  <si>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</si>
  <si>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</si>
  <si>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</si>
  <si>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</si>
  <si>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</si>
  <si>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</si>
  <si>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</si>
  <si>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</si>
  <si>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</si>
  <si>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</si>
  <si>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</si>
  <si>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</si>
  <si>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</si>
  <si>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</si>
  <si>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</si>
  <si>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</si>
  <si>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</si>
  <si>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</si>
  <si>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</si>
  <si>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</si>
  <si>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</si>
  <si>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</si>
  <si>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</si>
  <si>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</si>
  <si>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</si>
  <si>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</si>
  <si>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</si>
  <si>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</si>
  <si>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</si>
  <si>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</si>
  <si>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</si>
  <si>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</si>
  <si>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</si>
  <si>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</si>
  <si>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</si>
  <si>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</si>
  <si>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</si>
  <si>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</si>
  <si>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</si>
  <si>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</si>
  <si>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</si>
  <si>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</si>
  <si>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</si>
  <si>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</si>
  <si>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</si>
  <si>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</si>
  <si>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</si>
  <si>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</si>
  <si>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</si>
  <si>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</si>
  <si>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</si>
  <si>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</si>
  <si>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</si>
  <si>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</si>
  <si>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</si>
  <si>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</si>
  <si>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</si>
  <si>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</si>
  <si>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</si>
  <si>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</si>
  <si>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</si>
  <si>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</si>
  <si>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</si>
  <si>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</si>
  <si>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</si>
  <si>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</si>
  <si>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</si>
  <si>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</si>
  <si>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</si>
  <si>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</si>
  <si>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</si>
  <si>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</si>
  <si>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</si>
  <si>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</si>
  <si>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</si>
  <si>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</si>
  <si>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</si>
  <si>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</si>
  <si>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</si>
  <si>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</si>
  <si>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</si>
  <si>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</si>
  <si>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</si>
  <si>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</si>
  <si>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</si>
  <si>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</si>
  <si>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</si>
  <si>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</si>
  <si>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</si>
  <si>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</si>
  <si>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</si>
  <si>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</si>
  <si>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</si>
  <si>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</si>
  <si>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</si>
  <si>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</si>
  <si>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</si>
  <si>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</si>
  <si>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</si>
  <si>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</si>
  <si>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</si>
  <si>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</si>
  <si>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</si>
  <si>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</si>
  <si>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</si>
  <si>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</si>
  <si>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</si>
  <si>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</si>
  <si>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</si>
  <si>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</si>
  <si>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</si>
  <si>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</si>
  <si>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</si>
  <si>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</si>
  <si>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</si>
  <si>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</si>
  <si>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</si>
  <si>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</si>
  <si>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</si>
  <si>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</si>
  <si>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</si>
  <si>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</si>
  <si>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</si>
  <si>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</si>
  <si>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</si>
  <si>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</si>
  <si>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</si>
  <si>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</si>
  <si>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</si>
  <si>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</si>
  <si>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</si>
  <si>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</si>
  <si>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</si>
  <si>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</si>
  <si>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</si>
  <si>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</si>
  <si>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</si>
  <si>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</si>
  <si>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</si>
  <si>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</si>
  <si>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</si>
  <si>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</si>
  <si>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</si>
  <si>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</si>
  <si>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</si>
  <si>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</si>
  <si>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</si>
  <si>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</si>
  <si>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</si>
  <si>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</si>
  <si>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</si>
  <si>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</si>
  <si>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</si>
  <si>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</si>
  <si>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</si>
  <si>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</si>
  <si>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</si>
  <si>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</si>
  <si>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</si>
  <si>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</si>
  <si>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</si>
  <si>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</si>
  <si>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</si>
  <si>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</si>
  <si>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</si>
  <si>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</si>
  <si>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</si>
  <si>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</si>
  <si>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</si>
  <si>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</si>
  <si>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</si>
  <si>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</si>
  <si>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</si>
  <si>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</si>
  <si>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</si>
  <si>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</si>
  <si>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</si>
  <si>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</si>
  <si>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</si>
  <si>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</si>
  <si>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</si>
  <si>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</si>
  <si>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</si>
  <si>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</si>
  <si>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</si>
  <si>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</si>
  <si>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</si>
  <si>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</si>
  <si>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</si>
  <si>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</si>
  <si>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</si>
  <si>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</si>
  <si>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</si>
  <si>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</si>
  <si>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</si>
  <si>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</si>
  <si>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</si>
  <si>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</si>
  <si>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</si>
  <si>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</si>
  <si>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</si>
  <si>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</si>
  <si>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</si>
  <si>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</si>
  <si>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</si>
  <si>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</si>
  <si>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</si>
  <si>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</si>
  <si>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</si>
  <si>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</si>
  <si>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</si>
  <si>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</si>
  <si>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</si>
  <si>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</si>
  <si>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</si>
  <si>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</si>
  <si>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</si>
  <si>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</si>
  <si>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</si>
  <si>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</si>
  <si>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</si>
  <si>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</si>
  <si>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</si>
  <si>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</si>
  <si>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</si>
  <si>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</si>
  <si>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</si>
  <si>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</si>
  <si>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</si>
  <si>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</si>
  <si>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</si>
  <si>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</si>
  <si>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</si>
  <si>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</si>
  <si>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</si>
  <si>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</si>
  <si>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</si>
  <si>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</si>
  <si>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</si>
  <si>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</si>
  <si>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</si>
  <si>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</si>
  <si>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</si>
  <si>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</si>
  <si>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</si>
  <si>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</si>
  <si>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</si>
  <si>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</si>
  <si>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</si>
  <si>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</si>
  <si>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</si>
  <si>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</si>
  <si>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</si>
  <si>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</si>
  <si>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</si>
  <si>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</si>
  <si>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</si>
  <si>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</si>
  <si>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</si>
  <si>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</si>
  <si>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</si>
  <si>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</si>
  <si>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</si>
  <si>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</si>
  <si>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</si>
  <si>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</si>
  <si>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</si>
  <si>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</si>
  <si>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</si>
  <si>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</si>
  <si>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</si>
  <si>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</si>
  <si>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</si>
  <si>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</si>
  <si>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</si>
  <si>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</si>
  <si>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</si>
  <si>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</si>
  <si>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</si>
  <si>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</si>
  <si>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</si>
  <si>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</si>
  <si>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</si>
  <si>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</si>
  <si>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</si>
  <si>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</si>
  <si>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</si>
  <si>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</si>
  <si>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</si>
  <si>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</si>
  <si>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</si>
  <si>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</si>
  <si>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</si>
  <si>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</si>
  <si>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</si>
  <si>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</si>
  <si>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</si>
  <si>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</si>
  <si>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</si>
  <si>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</si>
  <si>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</si>
  <si>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</si>
  <si>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</si>
  <si>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</si>
  <si>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</si>
  <si>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</si>
  <si>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</si>
  <si>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</si>
  <si>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</si>
  <si>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</si>
  <si>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</si>
  <si>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</si>
  <si>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</si>
  <si>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</si>
  <si>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</si>
  <si>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</si>
  <si>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</si>
  <si>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</si>
  <si>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</si>
  <si>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</si>
  <si>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</si>
  <si>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</si>
  <si>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</si>
  <si>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</si>
  <si>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</si>
  <si>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</si>
  <si>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</si>
  <si>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</si>
  <si>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</si>
  <si>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</si>
  <si>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</si>
  <si>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</si>
  <si>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</si>
  <si>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</si>
  <si>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</si>
  <si>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</si>
  <si>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</si>
  <si>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</si>
  <si>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</si>
  <si>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</si>
  <si>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</si>
  <si>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</si>
  <si>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</si>
  <si>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</si>
  <si>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</si>
  <si>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</si>
  <si>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</si>
  <si>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</si>
  <si>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</si>
  <si>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</si>
  <si>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</si>
  <si>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</si>
  <si>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</si>
  <si>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</si>
  <si>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</si>
  <si>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</si>
  <si>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</si>
  <si>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</si>
  <si>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</si>
  <si>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</si>
  <si>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</si>
  <si>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</si>
  <si>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</si>
  <si>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</si>
  <si>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</si>
  <si>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</si>
  <si>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</si>
  <si>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</si>
  <si>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</si>
  <si>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</si>
  <si>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</si>
  <si>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</si>
  <si>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</si>
  <si>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</si>
  <si>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</si>
  <si>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</si>
  <si>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</si>
  <si>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</si>
  <si>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</si>
  <si>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</si>
  <si>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</si>
  <si>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</si>
  <si>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</si>
  <si>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</si>
  <si>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</si>
  <si>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</si>
  <si>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</si>
  <si>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</si>
  <si>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</si>
  <si>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</si>
  <si>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</si>
  <si>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</si>
  <si>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</si>
  <si>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</si>
  <si>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</si>
  <si>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</si>
  <si>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</si>
  <si>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</si>
  <si>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</si>
  <si>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</si>
  <si>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</si>
  <si>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</si>
  <si>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</si>
  <si>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</si>
  <si>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</si>
  <si>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</si>
  <si>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</si>
  <si>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</si>
  <si>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</si>
  <si>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</si>
  <si>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</si>
  <si>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</si>
  <si>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</si>
  <si>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</si>
  <si>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</si>
  <si>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</si>
  <si>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</si>
  <si>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</si>
  <si>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</si>
  <si>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</si>
  <si>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</si>
  <si>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</si>
  <si>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</si>
  <si>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</si>
  <si>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</si>
  <si>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</si>
  <si>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</si>
  <si>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</si>
  <si>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</si>
  <si>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</si>
  <si>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</si>
  <si>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</si>
  <si>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</si>
  <si>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</si>
  <si>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</si>
  <si>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</si>
  <si>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</si>
  <si>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</si>
  <si>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</si>
  <si>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</si>
  <si>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</si>
  <si>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</si>
  <si>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</si>
  <si>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</si>
  <si>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</si>
  <si>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</si>
  <si>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</si>
  <si>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</si>
  <si>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</si>
  <si>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</si>
  <si>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</si>
  <si>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</si>
  <si>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</si>
  <si>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</si>
  <si>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</si>
  <si>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</si>
  <si>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</si>
  <si>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</si>
  <si>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</si>
  <si>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</si>
  <si>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</si>
  <si>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</si>
  <si>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</si>
  <si>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</si>
  <si>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</si>
  <si>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</si>
  <si>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</si>
  <si>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</si>
  <si>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</si>
  <si>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</si>
  <si>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</si>
  <si>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</si>
  <si>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</si>
  <si>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</si>
  <si>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</si>
  <si>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</si>
  <si>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</si>
  <si>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</si>
  <si>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</si>
  <si>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</si>
  <si>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</si>
  <si>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</si>
  <si>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</si>
  <si>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</si>
  <si>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</si>
  <si>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</si>
  <si>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</si>
  <si>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</si>
  <si>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</si>
  <si>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</si>
  <si>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</si>
  <si>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</si>
  <si>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</si>
  <si>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</si>
  <si>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</si>
  <si>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</si>
  <si>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</si>
  <si>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</si>
  <si>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</si>
  <si>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</si>
  <si>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</si>
  <si>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</si>
  <si>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</si>
  <si>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</si>
  <si>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</si>
  <si>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</si>
  <si>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</si>
  <si>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</si>
  <si>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</si>
  <si>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</si>
  <si>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</si>
  <si>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</si>
  <si>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</si>
  <si>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</si>
  <si>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</si>
  <si>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</si>
  <si>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</si>
  <si>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</si>
  <si>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</si>
  <si>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</si>
  <si>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</si>
  <si>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</si>
  <si>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</si>
  <si>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</si>
  <si>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</si>
  <si>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</si>
  <si>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</si>
  <si>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</si>
  <si>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</si>
  <si>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</si>
  <si>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</si>
  <si>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</si>
  <si>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</si>
  <si>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</si>
  <si>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</si>
  <si>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</si>
  <si>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</si>
  <si>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</si>
  <si>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</si>
  <si>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</si>
  <si>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</si>
  <si>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</si>
  <si>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</si>
  <si>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</si>
  <si>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</si>
  <si>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</si>
  <si>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</si>
  <si>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</si>
  <si>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</si>
  <si>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</si>
  <si>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</si>
  <si>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</si>
  <si>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</si>
  <si>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</si>
  <si>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</si>
  <si>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</si>
  <si>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</si>
  <si>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</si>
  <si>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</si>
  <si>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</si>
  <si>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</si>
  <si>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</si>
  <si>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</si>
  <si>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</si>
  <si>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</si>
  <si>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</si>
  <si>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</si>
  <si>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</si>
  <si>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</si>
  <si>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</si>
  <si>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</si>
  <si>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</si>
  <si>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</si>
  <si>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</si>
  <si>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</si>
  <si>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</si>
  <si>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</si>
  <si>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</si>
  <si>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</si>
  <si>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</si>
  <si>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</si>
  <si>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</si>
  <si>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</si>
  <si>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</si>
  <si>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</si>
  <si>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</si>
  <si>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</si>
  <si>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</si>
  <si>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</si>
  <si>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</si>
  <si>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</si>
  <si>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</si>
  <si>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</si>
  <si>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</si>
  <si>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</si>
  <si>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</si>
  <si>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</si>
  <si>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</si>
  <si>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</si>
  <si>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</si>
  <si>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</si>
  <si>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</si>
  <si>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</si>
  <si>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</si>
  <si>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</si>
  <si>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</si>
  <si>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</si>
  <si>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</si>
  <si>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</si>
  <si>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</si>
  <si>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</si>
  <si>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</si>
  <si>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</si>
  <si>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</si>
  <si>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</si>
  <si>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</si>
  <si>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</si>
  <si>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</si>
  <si>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</si>
  <si>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</si>
  <si>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</si>
  <si>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</si>
  <si>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</si>
  <si>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</si>
  <si>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</si>
  <si>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</si>
  <si>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</si>
  <si>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</si>
  <si>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</si>
  <si>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</si>
  <si>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</si>
  <si>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</si>
  <si>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</si>
  <si>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</si>
  <si>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</si>
  <si>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</si>
  <si>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</si>
  <si>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</si>
  <si>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</si>
  <si>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</si>
  <si>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</si>
  <si>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</si>
  <si>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</si>
  <si>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</si>
  <si>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</si>
  <si>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</si>
  <si>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</si>
  <si>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</si>
  <si>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</si>
  <si>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</si>
  <si>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</si>
  <si>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</si>
  <si>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</si>
  <si>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</si>
  <si>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</si>
  <si>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</si>
  <si>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</si>
  <si>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</si>
  <si>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</si>
  <si>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</si>
  <si>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</si>
  <si>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</si>
  <si>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</si>
  <si>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</si>
  <si>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</si>
  <si>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</si>
  <si>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</si>
  <si>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</si>
  <si>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</si>
  <si>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</si>
  <si>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</si>
  <si>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</si>
  <si>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</si>
  <si>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</si>
  <si>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</si>
  <si>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</si>
  <si>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</si>
  <si>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</si>
  <si>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</si>
  <si>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</si>
  <si>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</si>
  <si>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</si>
  <si>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</si>
  <si>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</si>
  <si>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</si>
  <si>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</si>
  <si>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</si>
  <si>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</si>
  <si>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</si>
  <si>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</si>
  <si>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</si>
  <si>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</si>
  <si>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</si>
  <si>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</si>
  <si>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</si>
  <si>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</si>
  <si>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</si>
  <si>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</si>
  <si>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</si>
  <si>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</si>
  <si>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</si>
  <si>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</si>
  <si>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</si>
  <si>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</si>
  <si>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</si>
  <si>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</si>
  <si>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</si>
  <si>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</si>
  <si>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</si>
  <si>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</si>
  <si>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</si>
  <si>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</si>
  <si>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</si>
  <si>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</si>
  <si>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</si>
  <si>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</si>
  <si>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</si>
  <si>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</si>
  <si>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</si>
  <si>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</si>
  <si>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</si>
  <si>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</si>
  <si>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</si>
  <si>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</si>
  <si>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</si>
  <si>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</si>
  <si>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</si>
  <si>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</si>
  <si>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</si>
  <si>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</si>
  <si>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</si>
  <si>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</si>
  <si>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</si>
  <si>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</si>
  <si>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</si>
  <si>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</si>
  <si>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</si>
  <si>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</si>
  <si>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</si>
  <si>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</si>
  <si>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</si>
  <si>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</si>
  <si>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</si>
  <si>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</si>
  <si>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</si>
  <si>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</si>
  <si>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</si>
  <si>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</si>
  <si>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</si>
  <si>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</si>
  <si>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</si>
  <si>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</si>
  <si>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</si>
  <si>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</si>
  <si>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</si>
  <si>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</si>
  <si>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</si>
  <si>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</si>
  <si>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</si>
  <si>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</si>
  <si>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</si>
  <si>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</si>
  <si>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</si>
  <si>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</si>
  <si>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</si>
  <si>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</si>
  <si>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</si>
  <si>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</si>
  <si>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</si>
  <si>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</si>
  <si>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</si>
  <si>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</si>
  <si>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</si>
  <si>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</si>
  <si>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</si>
  <si>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</si>
  <si>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</si>
  <si>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</si>
  <si>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</si>
  <si>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</si>
  <si>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</si>
  <si>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</si>
  <si>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</si>
  <si>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</si>
  <si>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</si>
  <si>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</si>
  <si>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</si>
  <si>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</si>
  <si>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</si>
  <si>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</si>
  <si>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</si>
  <si>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</si>
  <si>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</si>
  <si>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</si>
  <si>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</si>
  <si>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</si>
  <si>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</si>
  <si>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</si>
  <si>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</si>
  <si>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</si>
  <si>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</si>
  <si>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</si>
  <si>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</si>
  <si>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</si>
  <si>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</si>
  <si>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</si>
  <si>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</si>
  <si>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</si>
  <si>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</si>
  <si>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</si>
  <si>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</si>
  <si>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</si>
  <si>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</si>
  <si>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</si>
  <si>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</si>
  <si>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</si>
  <si>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</si>
  <si>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</si>
  <si>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</si>
  <si>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</si>
  <si>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</si>
  <si>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</si>
  <si>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</si>
  <si>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</si>
  <si>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</si>
  <si>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</si>
  <si>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</si>
  <si>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</si>
  <si>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</si>
  <si>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</si>
  <si>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</si>
  <si>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</si>
  <si>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</si>
  <si>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</si>
  <si>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</si>
  <si>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</si>
  <si>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</si>
  <si>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</si>
  <si>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</si>
  <si>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</si>
  <si>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</si>
  <si>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</si>
  <si>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</si>
  <si>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</si>
  <si>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</si>
  <si>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</si>
  <si>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</si>
  <si>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</si>
  <si>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</si>
  <si>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</si>
  <si>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</si>
  <si>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</si>
  <si>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</si>
  <si>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</si>
  <si>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</si>
  <si>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</si>
  <si>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</si>
  <si>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</si>
  <si>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</si>
  <si>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</si>
  <si>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</si>
  <si>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</si>
  <si>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</si>
  <si>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</si>
  <si>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</si>
  <si>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</si>
  <si>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</si>
  <si>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</si>
  <si>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</si>
  <si>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</si>
  <si>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</si>
  <si>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</si>
  <si>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</si>
  <si>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</si>
  <si>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</si>
  <si>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</si>
  <si>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</si>
  <si>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</si>
  <si>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</si>
  <si>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</si>
  <si>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</si>
  <si>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</si>
  <si>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</si>
  <si>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</si>
  <si>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</si>
  <si>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</si>
  <si>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</si>
  <si>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</si>
  <si>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</si>
  <si>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</si>
  <si>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</si>
  <si>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</si>
  <si>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</si>
  <si>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</si>
  <si>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</si>
  <si>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</si>
  <si>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</si>
  <si>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</si>
  <si>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</si>
  <si>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</si>
  <si>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</si>
  <si>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</si>
  <si>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</si>
  <si>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</si>
  <si>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</si>
  <si>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</si>
  <si>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</si>
  <si>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</si>
  <si>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</si>
  <si>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</si>
  <si>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</si>
  <si>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</si>
  <si>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</si>
  <si>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</si>
  <si>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</si>
  <si>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</si>
  <si>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</si>
  <si>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</si>
  <si>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</si>
  <si>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</si>
  <si>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</si>
  <si>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</si>
  <si>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</si>
  <si>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</si>
  <si>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</si>
  <si>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</si>
  <si>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</si>
  <si>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</si>
  <si>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</si>
  <si>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</si>
  <si>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</si>
  <si>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</si>
  <si>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</si>
  <si>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</si>
  <si>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</si>
  <si>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</si>
  <si>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</si>
  <si>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</si>
  <si>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</si>
  <si>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</si>
  <si>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</si>
  <si>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</si>
  <si>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</si>
  <si>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</si>
  <si>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</si>
  <si>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</si>
  <si>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</si>
  <si>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</si>
  <si>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</si>
  <si>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</si>
  <si>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</si>
  <si>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</si>
  <si>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</si>
  <si>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</si>
  <si>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</si>
  <si>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</si>
  <si>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</si>
  <si>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</si>
  <si>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</si>
  <si>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</si>
  <si>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</si>
  <si>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</si>
  <si>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</si>
  <si>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</si>
  <si>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</si>
  <si>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</si>
  <si>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</si>
  <si>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</si>
  <si>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</si>
  <si>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</si>
  <si>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</si>
  <si>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</si>
  <si>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</si>
  <si>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</si>
  <si>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</si>
  <si>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</si>
  <si>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</si>
  <si>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</si>
  <si>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</si>
  <si>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</si>
  <si>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</si>
  <si>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</si>
  <si>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</si>
  <si>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</si>
  <si>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</si>
  <si>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</si>
  <si>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</si>
  <si>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</si>
  <si>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</si>
  <si>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</si>
  <si>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</si>
  <si>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</si>
  <si>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</si>
  <si>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</si>
  <si>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</si>
  <si>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</si>
  <si>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</si>
  <si>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</si>
  <si>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</si>
  <si>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</si>
  <si>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</si>
  <si>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</si>
  <si>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</si>
  <si>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</si>
  <si>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</si>
  <si>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</si>
  <si>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</si>
  <si>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</si>
  <si>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</si>
  <si>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</si>
  <si>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</si>
  <si>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</si>
  <si>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</si>
  <si>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</si>
  <si>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</si>
  <si>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</si>
  <si>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</si>
  <si>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</si>
  <si>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</si>
  <si>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</si>
  <si>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</si>
  <si>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</si>
  <si>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</si>
  <si>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</si>
  <si>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</si>
  <si>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</si>
  <si>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</si>
  <si>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</si>
  <si>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</si>
  <si>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</si>
  <si>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</si>
  <si>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</si>
  <si>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</si>
  <si>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</si>
  <si>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</si>
  <si>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</si>
  <si>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</si>
  <si>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</si>
  <si>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</si>
  <si>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</si>
  <si>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</si>
  <si>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</si>
  <si>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</si>
  <si>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</si>
  <si>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</si>
  <si>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</si>
  <si>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</si>
  <si>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</si>
  <si>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</si>
  <si>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</si>
  <si>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</si>
  <si>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</si>
  <si>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</si>
  <si>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</si>
  <si>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</si>
  <si>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</si>
  <si>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</si>
  <si>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</si>
  <si>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</si>
  <si>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</si>
  <si>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</si>
  <si>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</si>
  <si>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</si>
  <si>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</si>
  <si>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</si>
  <si>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</si>
  <si>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</si>
  <si>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</si>
  <si>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</si>
  <si>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</si>
  <si>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</si>
  <si>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</si>
  <si>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</si>
  <si>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</si>
  <si>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</si>
  <si>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</si>
  <si>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</si>
  <si>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</si>
  <si>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</si>
  <si>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</si>
  <si>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</si>
  <si>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</si>
  <si>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</si>
  <si>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</si>
  <si>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</si>
  <si>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</si>
  <si>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</si>
  <si>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</si>
  <si>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</si>
  <si>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</si>
  <si>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</si>
  <si>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</si>
  <si>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</si>
  <si>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</si>
  <si>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</si>
  <si>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</si>
  <si>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</si>
  <si>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</si>
  <si>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</si>
  <si>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</si>
  <si>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</si>
  <si>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</si>
  <si>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</si>
  <si>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</si>
  <si>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</si>
  <si>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</si>
  <si>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</si>
  <si>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</si>
  <si>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</si>
  <si>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</si>
  <si>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</si>
  <si>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</si>
  <si>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</si>
  <si>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</si>
  <si>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</si>
  <si>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</si>
  <si>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</si>
  <si>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</si>
  <si>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</si>
  <si>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</si>
  <si>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</si>
  <si>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</si>
  <si>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</si>
  <si>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</si>
  <si>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</si>
  <si>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</si>
  <si>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</si>
  <si>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</si>
  <si>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</si>
  <si>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</si>
  <si>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</si>
  <si>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</si>
  <si>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</si>
  <si>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</si>
  <si>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</si>
  <si>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</si>
  <si>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</si>
  <si>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</si>
  <si>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</si>
  <si>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</si>
  <si>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</si>
  <si>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</si>
  <si>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</si>
  <si>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</si>
  <si>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</si>
  <si>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</si>
  <si>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</si>
  <si>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</si>
  <si>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</si>
  <si>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</si>
  <si>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</si>
  <si>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</si>
  <si>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</si>
  <si>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</si>
  <si>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</si>
  <si>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</si>
  <si>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</si>
  <si>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</si>
  <si>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</si>
  <si>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</si>
  <si>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</si>
  <si>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</si>
  <si>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</si>
  <si>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</si>
  <si>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</si>
  <si>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</si>
  <si>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</si>
  <si>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</si>
  <si>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</si>
  <si>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</si>
  <si>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</si>
  <si>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</si>
  <si>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</si>
  <si>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</si>
  <si>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</si>
  <si>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</si>
  <si>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</si>
  <si>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</si>
  <si>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</si>
  <si>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</si>
  <si>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</si>
  <si>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</si>
  <si>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</si>
  <si>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</si>
  <si>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</si>
  <si>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</si>
  <si>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</si>
  <si>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</si>
  <si>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</si>
  <si>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</si>
  <si>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</si>
  <si>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</si>
  <si>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</si>
  <si>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</si>
  <si>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</si>
  <si>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</si>
  <si>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</si>
  <si>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</si>
  <si>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</si>
  <si>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</si>
  <si>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</si>
  <si>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</si>
  <si>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</si>
  <si>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</si>
  <si>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</si>
  <si>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</si>
  <si>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</si>
  <si>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</si>
  <si>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</si>
  <si>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</si>
  <si>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</si>
  <si>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</si>
  <si>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</si>
  <si>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</si>
  <si>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</si>
  <si>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</si>
  <si>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</si>
  <si>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</si>
  <si>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</si>
  <si>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</si>
  <si>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</si>
  <si>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</si>
  <si>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</si>
  <si>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</si>
  <si>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</si>
  <si>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</si>
  <si>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</si>
  <si>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</si>
  <si>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</si>
  <si>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</si>
  <si>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</si>
  <si>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</si>
  <si>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</si>
  <si>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</si>
  <si>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</si>
  <si>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</si>
  <si>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</si>
  <si>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</si>
  <si>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</si>
  <si>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</si>
  <si>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</si>
  <si>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</si>
  <si>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</si>
  <si>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</si>
  <si>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</si>
  <si>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</si>
  <si>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</si>
  <si>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</si>
  <si>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</si>
  <si>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</si>
  <si>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</si>
  <si>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</si>
  <si>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</si>
  <si>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</si>
  <si>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</si>
  <si>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</si>
  <si>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</si>
  <si>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</si>
  <si>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</si>
  <si>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</si>
  <si>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</si>
  <si>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</si>
  <si>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</si>
  <si>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</si>
  <si>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</si>
  <si>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</si>
  <si>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</si>
  <si>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</si>
  <si>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</si>
  <si>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</si>
  <si>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</si>
  <si>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</si>
  <si>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</si>
  <si>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</si>
  <si>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</si>
  <si>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</si>
  <si>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</si>
  <si>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</si>
  <si>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</si>
  <si>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</si>
  <si>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</si>
  <si>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</si>
  <si>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</si>
  <si>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</si>
  <si>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</si>
  <si>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</si>
  <si>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</si>
  <si>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</si>
  <si>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</si>
  <si>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</si>
  <si>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</si>
  <si>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</si>
  <si>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</si>
  <si>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</si>
  <si>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</si>
  <si>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</si>
  <si>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</si>
  <si>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</si>
  <si>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</si>
  <si>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</si>
  <si>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</si>
  <si>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</si>
  <si>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</si>
  <si>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</si>
  <si>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</si>
  <si>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</si>
  <si>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</si>
  <si>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</si>
  <si>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</si>
  <si>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</si>
  <si>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</si>
  <si>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</si>
  <si>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</si>
  <si>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</si>
  <si>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</si>
  <si>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</si>
  <si>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</si>
  <si>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</si>
  <si>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</si>
  <si>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</si>
  <si>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</si>
  <si>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</si>
  <si>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</si>
  <si>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</si>
  <si>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</si>
  <si>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</si>
  <si>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</si>
  <si>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</si>
  <si>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</si>
  <si>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</si>
  <si>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</si>
  <si>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</si>
  <si>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</si>
  <si>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</si>
  <si>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</si>
  <si>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</si>
  <si>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</si>
  <si>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</si>
  <si>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</si>
  <si>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</si>
  <si>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</si>
  <si>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</si>
  <si>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</si>
  <si>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</si>
  <si>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</si>
  <si>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</si>
  <si>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</si>
  <si>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</si>
  <si>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</si>
  <si>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</si>
  <si>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</si>
  <si>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</si>
  <si>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</si>
  <si>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</si>
  <si>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</si>
  <si>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</si>
  <si>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</si>
  <si>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</si>
  <si>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</si>
  <si>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</si>
  <si>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</si>
  <si>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</si>
  <si>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</si>
  <si>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</si>
  <si>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</si>
  <si>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</si>
  <si>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</si>
  <si>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</si>
  <si>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</si>
  <si>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</si>
  <si>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</si>
  <si>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</si>
  <si>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</si>
  <si>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</si>
  <si>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</si>
  <si>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</si>
  <si>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</si>
  <si>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</si>
  <si>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</si>
  <si>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</si>
  <si>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</si>
  <si>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</si>
  <si>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</si>
  <si>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</si>
  <si>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</si>
  <si>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</si>
  <si>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</si>
  <si>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</si>
  <si>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</si>
  <si>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</si>
  <si>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</si>
  <si>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</si>
  <si>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</si>
  <si>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</si>
  <si>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</si>
  <si>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</si>
  <si>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</si>
  <si>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</si>
  <si>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</si>
  <si>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</si>
  <si>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</si>
  <si>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</si>
  <si>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</si>
  <si>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</si>
  <si>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</si>
  <si>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</si>
  <si>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</si>
  <si>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</si>
  <si>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</si>
  <si>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</si>
  <si>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</si>
  <si>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</si>
  <si>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</si>
  <si>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</si>
  <si>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</si>
  <si>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</si>
  <si>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</si>
  <si>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</si>
  <si>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</si>
  <si>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</si>
  <si>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</si>
  <si>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</si>
  <si>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</si>
  <si>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</si>
  <si>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</si>
  <si>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</si>
  <si>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</si>
  <si>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</si>
  <si>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</si>
  <si>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</si>
  <si>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</si>
  <si>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</si>
  <si>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</si>
  <si>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</si>
  <si>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</si>
  <si>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</si>
  <si>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</si>
  <si>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</si>
  <si>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</si>
  <si>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</si>
  <si>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</si>
  <si>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</si>
  <si>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</si>
  <si>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</si>
  <si>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</si>
  <si>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</si>
  <si>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</si>
  <si>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</si>
  <si>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</si>
  <si>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</si>
  <si>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</si>
  <si>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</si>
  <si>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</si>
  <si>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</si>
  <si>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</si>
  <si>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</si>
  <si>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</si>
  <si>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</si>
  <si>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</si>
  <si>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</si>
  <si>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</si>
  <si>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</si>
  <si>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</si>
  <si>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</si>
  <si>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</si>
  <si>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</si>
  <si>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</si>
  <si>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</si>
  <si>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</si>
  <si>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</si>
  <si>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</si>
  <si>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</si>
  <si>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</si>
  <si>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</si>
  <si>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</si>
  <si>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</si>
  <si>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</si>
  <si>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</si>
  <si>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</si>
  <si>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</si>
  <si>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</si>
  <si>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</si>
  <si>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</si>
  <si>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</si>
  <si>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</si>
  <si>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</si>
  <si>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</si>
  <si>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</si>
  <si>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</si>
  <si>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</si>
  <si>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</si>
  <si>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</si>
  <si>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</si>
  <si>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</si>
  <si>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</si>
  <si>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</si>
  <si>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</si>
  <si>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</si>
  <si>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</si>
  <si>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</si>
  <si>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</si>
  <si>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</si>
  <si>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</si>
  <si>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</si>
  <si>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</si>
  <si>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</si>
  <si>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</si>
  <si>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</si>
  <si>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</si>
  <si>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</si>
  <si>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</si>
  <si>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</si>
  <si>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</si>
  <si>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</si>
  <si>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</si>
  <si>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</si>
  <si>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</si>
  <si>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</si>
  <si>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</si>
  <si>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</si>
  <si>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</si>
  <si>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</si>
  <si>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</si>
  <si>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</si>
  <si>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</si>
  <si>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</si>
  <si>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</si>
  <si>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</si>
  <si>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</si>
  <si>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</si>
  <si>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</si>
  <si>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</si>
  <si>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</si>
  <si>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</si>
  <si>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</si>
  <si>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</si>
  <si>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</si>
  <si>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</si>
  <si>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</si>
  <si>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</si>
  <si>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</si>
  <si>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</si>
  <si>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</si>
  <si>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</si>
  <si>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</si>
  <si>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</si>
  <si>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</si>
  <si>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</si>
  <si>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</si>
  <si>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</si>
  <si>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</si>
  <si>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</si>
  <si>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</si>
  <si>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</si>
  <si>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</si>
  <si>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</si>
  <si>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</si>
  <si>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</si>
  <si>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</si>
  <si>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</si>
  <si>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</si>
  <si>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</si>
  <si>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</si>
  <si>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</si>
  <si>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</si>
  <si>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</si>
  <si>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</si>
  <si>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</si>
  <si>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</si>
  <si>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</si>
  <si>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</si>
  <si>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</si>
  <si>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</si>
  <si>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</si>
  <si>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</si>
  <si>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</si>
  <si>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</si>
  <si>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</si>
  <si>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</si>
  <si>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</si>
  <si>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</si>
  <si>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</si>
  <si>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</si>
  <si>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</si>
  <si>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</si>
  <si>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</si>
  <si>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</si>
  <si>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</si>
  <si>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</si>
  <si>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</si>
  <si>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</si>
  <si>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</si>
  <si>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</si>
  <si>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</si>
  <si>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</si>
  <si>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</si>
  <si>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</si>
  <si>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</si>
  <si>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</si>
  <si>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</si>
  <si>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</si>
  <si>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</si>
  <si>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</si>
  <si>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</si>
  <si>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</si>
  <si>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</si>
  <si>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</si>
  <si>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</si>
  <si>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</si>
  <si>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</si>
  <si>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</si>
  <si>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</si>
  <si>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</si>
  <si>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</si>
  <si>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</si>
  <si>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</si>
  <si>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</si>
  <si>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</si>
  <si>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</si>
  <si>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</si>
  <si>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</si>
  <si>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</si>
  <si>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</si>
  <si>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</si>
  <si>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</si>
  <si>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</si>
  <si>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</si>
  <si>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</si>
  <si>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</si>
  <si>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</si>
  <si>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</si>
  <si>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</si>
  <si>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</si>
  <si>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</si>
  <si>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</si>
  <si>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</si>
  <si>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</si>
  <si>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</si>
  <si>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</si>
  <si>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</si>
  <si>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</si>
  <si>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</si>
  <si>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</si>
  <si>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</si>
  <si>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</si>
  <si>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</si>
  <si>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</si>
  <si>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</si>
  <si>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</si>
  <si>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</si>
  <si>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</si>
  <si>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</si>
  <si>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</si>
  <si>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</si>
  <si>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</si>
  <si>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</si>
  <si>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</si>
  <si>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</si>
  <si>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</si>
  <si>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</si>
  <si>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</si>
  <si>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</si>
  <si>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</si>
  <si>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</si>
  <si>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</si>
  <si>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</si>
  <si>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</si>
  <si>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</si>
  <si>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</si>
  <si>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</si>
  <si>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</si>
  <si>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</si>
  <si>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</si>
  <si>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</si>
  <si>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</si>
  <si>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</si>
  <si>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</si>
  <si>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</si>
  <si>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</si>
  <si>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</si>
  <si>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</si>
  <si>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</si>
  <si>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</si>
  <si>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</si>
  <si>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</si>
  <si>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</si>
  <si>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</si>
  <si>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</si>
  <si>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</si>
  <si>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</si>
  <si>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</si>
  <si>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</si>
  <si>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</si>
  <si>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</si>
  <si>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</si>
  <si>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</si>
  <si>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</si>
  <si>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</si>
  <si>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</si>
  <si>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</si>
  <si>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</si>
  <si>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</si>
  <si>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</si>
  <si>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</si>
  <si>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</si>
  <si>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</si>
  <si>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</si>
  <si>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</si>
  <si>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</si>
  <si>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</si>
  <si>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</si>
  <si>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</si>
  <si>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</si>
  <si>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</si>
  <si>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</si>
  <si>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</si>
  <si>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</si>
  <si>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</si>
  <si>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</si>
  <si>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</si>
  <si>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</si>
  <si>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</si>
  <si>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</si>
  <si>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</si>
  <si>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</si>
  <si>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</si>
  <si>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</si>
  <si>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</si>
  <si>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</si>
  <si>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</si>
  <si>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</si>
  <si>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</si>
  <si>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</si>
  <si>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</si>
  <si>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</si>
  <si>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</si>
  <si>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</si>
  <si>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</si>
  <si>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</si>
  <si>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</si>
  <si>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</si>
  <si>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</si>
  <si>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</si>
  <si>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</si>
  <si>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</si>
  <si>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</si>
  <si>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</si>
  <si>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</si>
  <si>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</si>
  <si>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</si>
  <si>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</si>
  <si>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</si>
  <si>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</si>
  <si>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</si>
  <si>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</si>
  <si>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</si>
  <si>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</si>
  <si>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</si>
  <si>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</si>
  <si>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</si>
  <si>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</si>
  <si>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</si>
  <si>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</si>
  <si>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</si>
  <si>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</si>
  <si>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</si>
  <si>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</si>
  <si>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</si>
  <si>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</si>
  <si>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</si>
  <si>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</si>
  <si>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</si>
  <si>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</si>
  <si>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</si>
  <si>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</si>
  <si>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</si>
  <si>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</si>
  <si>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</si>
  <si>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</si>
  <si>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</si>
  <si>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</si>
  <si>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</si>
  <si>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</si>
  <si>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</si>
  <si>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</si>
  <si>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</si>
  <si>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</si>
  <si>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</si>
  <si>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</si>
  <si>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</si>
  <si>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</si>
  <si>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</si>
  <si>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</si>
  <si>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</si>
  <si>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</si>
  <si>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</si>
  <si>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</si>
  <si>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</si>
  <si>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</si>
  <si>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</si>
  <si>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</si>
  <si>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</si>
  <si>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</si>
  <si>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</si>
  <si>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</si>
  <si>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</si>
  <si>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</si>
  <si>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</si>
  <si>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</si>
  <si>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</si>
  <si>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</si>
  <si>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</si>
  <si>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</si>
  <si>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</si>
  <si>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</si>
  <si>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</si>
  <si>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</si>
  <si>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</si>
  <si>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</si>
  <si>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</si>
  <si>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</si>
  <si>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</si>
  <si>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</si>
  <si>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</si>
  <si>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</si>
  <si>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</si>
  <si>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</si>
  <si>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</si>
  <si>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</si>
  <si>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</si>
  <si>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</si>
  <si>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</si>
  <si>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</si>
  <si>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</si>
  <si>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</si>
  <si>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</si>
  <si>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</si>
  <si>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</si>
  <si>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</si>
  <si>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</si>
  <si>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</si>
  <si>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</si>
  <si>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</si>
  <si>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</si>
  <si>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</si>
  <si>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</si>
  <si>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</si>
  <si>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</si>
  <si>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</si>
  <si>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</si>
  <si>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</si>
  <si>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</si>
  <si>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</si>
  <si>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</si>
  <si>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</si>
  <si>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</si>
  <si>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</si>
  <si>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</si>
  <si>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</si>
  <si>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</si>
  <si>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</si>
  <si>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</si>
  <si>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</si>
  <si>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</si>
  <si>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</si>
  <si>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</si>
  <si>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</si>
  <si>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</si>
  <si>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</si>
  <si>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</si>
  <si>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</si>
  <si>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</si>
  <si>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</si>
  <si>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</si>
  <si>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</si>
  <si>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</si>
  <si>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</si>
  <si>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</si>
  <si>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</si>
  <si>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</si>
  <si>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</si>
  <si>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</si>
  <si>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</si>
  <si>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</si>
  <si>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</si>
  <si>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</si>
  <si>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</si>
  <si>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</si>
  <si>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</si>
  <si>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</si>
  <si>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</si>
  <si>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</si>
  <si>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</si>
  <si>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</si>
  <si>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</si>
  <si>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</si>
  <si>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</si>
  <si>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</si>
  <si>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</si>
  <si>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</si>
  <si>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</si>
  <si>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</si>
  <si>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</si>
  <si>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</si>
  <si>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</si>
  <si>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</si>
  <si>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</si>
  <si>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</si>
  <si>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</si>
  <si>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</si>
  <si>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</si>
  <si>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</si>
  <si>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</si>
  <si>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</si>
  <si>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</si>
  <si>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</si>
  <si>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</si>
  <si>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</si>
  <si>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</si>
  <si>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</si>
  <si>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</si>
  <si>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</si>
  <si>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</si>
  <si>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</si>
  <si>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</si>
  <si>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</si>
  <si>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</si>
  <si>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</si>
  <si>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</si>
  <si>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</si>
  <si>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</si>
  <si>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</si>
  <si>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</si>
  <si>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</si>
  <si>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</si>
  <si>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</si>
  <si>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</si>
  <si>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</si>
  <si>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</si>
  <si>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</si>
  <si>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</si>
  <si>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</si>
  <si>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</si>
  <si>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</si>
  <si>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</si>
  <si>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</si>
  <si>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</si>
  <si>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</si>
  <si>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</si>
  <si>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</si>
  <si>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</si>
  <si>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</si>
  <si>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</si>
  <si>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</si>
  <si>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</si>
  <si>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</si>
  <si>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</si>
  <si>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</si>
  <si>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</si>
  <si>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</si>
  <si>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</si>
  <si>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</si>
  <si>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</si>
  <si>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</si>
  <si>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</si>
  <si>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</si>
  <si>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</si>
  <si>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</si>
  <si>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</si>
  <si>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</si>
  <si>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</si>
  <si>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</si>
  <si>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</si>
  <si>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</si>
  <si>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</si>
  <si>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</si>
  <si>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</si>
  <si>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</si>
  <si>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</si>
  <si>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</si>
  <si>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</si>
  <si>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</si>
  <si>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</si>
  <si>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</si>
  <si>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</si>
  <si>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</si>
  <si>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</si>
  <si>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</si>
  <si>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</si>
  <si>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</si>
  <si>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</si>
  <si>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</si>
  <si>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</si>
  <si>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</si>
  <si>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</si>
  <si>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</si>
  <si>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</si>
  <si>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</si>
  <si>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</si>
  <si>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</si>
  <si>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</si>
  <si>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</si>
  <si>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</si>
  <si>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</si>
  <si>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</si>
  <si>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</si>
  <si>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</si>
  <si>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</si>
  <si>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</si>
  <si>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</si>
  <si>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</si>
  <si>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</si>
  <si>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</si>
  <si>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</si>
  <si>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</si>
  <si>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</si>
  <si>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</si>
  <si>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</si>
  <si>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</si>
  <si>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</si>
  <si>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</si>
  <si>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</si>
  <si>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</si>
  <si>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</si>
  <si>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</si>
  <si>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</si>
  <si>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</si>
  <si>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</si>
  <si>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</si>
  <si>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</si>
  <si>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</si>
  <si>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</si>
  <si>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</si>
  <si>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</si>
  <si>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</si>
  <si>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</si>
  <si>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</si>
  <si>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</si>
  <si>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</si>
  <si>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</si>
  <si>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</si>
  <si>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</si>
  <si>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</si>
  <si>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</si>
  <si>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</si>
  <si>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</si>
  <si>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</si>
  <si>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</si>
  <si>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</si>
  <si>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</si>
  <si>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</si>
  <si>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</si>
  <si>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</si>
  <si>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</si>
  <si>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</si>
  <si>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</si>
  <si>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</si>
  <si>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</si>
  <si>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</si>
  <si>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</si>
  <si>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</si>
  <si>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</si>
  <si>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</si>
  <si>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</si>
  <si>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</si>
  <si>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</si>
  <si>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</si>
  <si>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</si>
  <si>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</si>
  <si>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</si>
  <si>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</si>
  <si>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</si>
  <si>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</si>
  <si>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</si>
  <si>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</si>
  <si>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</si>
  <si>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</si>
  <si>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</si>
  <si>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</si>
  <si>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</si>
  <si>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</si>
  <si>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</si>
  <si>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</si>
  <si>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</si>
  <si>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</si>
  <si>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</si>
  <si>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</si>
  <si>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</si>
  <si>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</si>
  <si>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</si>
  <si>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</si>
  <si>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</si>
  <si>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</si>
  <si>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</si>
  <si>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</si>
  <si>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</si>
  <si>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</si>
  <si>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</si>
  <si>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</si>
  <si>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</si>
  <si>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</si>
  <si>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</si>
  <si>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</si>
  <si>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</si>
  <si>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</si>
  <si>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</si>
  <si>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</si>
  <si>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</si>
  <si>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</si>
  <si>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</si>
  <si>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</si>
  <si>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</si>
  <si>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</si>
  <si>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</si>
  <si>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</si>
  <si>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</si>
  <si>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</si>
  <si>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</si>
  <si>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</si>
  <si>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</si>
  <si>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</si>
  <si>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</si>
  <si>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</si>
  <si>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</si>
  <si>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</si>
  <si>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</si>
  <si>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</si>
  <si>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</si>
  <si>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</si>
  <si>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</si>
  <si>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</si>
  <si>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</si>
  <si>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</si>
  <si>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</si>
  <si>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</si>
  <si>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</si>
  <si>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</si>
  <si>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</si>
  <si>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</si>
  <si>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</si>
  <si>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</si>
  <si>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</si>
  <si>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</si>
  <si>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</si>
  <si>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</si>
  <si>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</si>
  <si>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</si>
  <si>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</si>
  <si>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</si>
  <si>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</si>
  <si>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</si>
  <si>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</si>
  <si>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</si>
  <si>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</si>
  <si>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</si>
  <si>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</si>
  <si>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</si>
  <si>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</si>
  <si>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</si>
  <si>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</si>
  <si>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</si>
  <si>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</si>
  <si>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</si>
  <si>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</si>
  <si>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</si>
  <si>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</si>
  <si>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</si>
  <si>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</si>
  <si>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</si>
  <si>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</si>
  <si>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</si>
  <si>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</si>
  <si>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</si>
  <si>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</si>
  <si>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</si>
  <si>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</si>
  <si>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</si>
  <si>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</si>
  <si>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</si>
  <si>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</si>
  <si>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</si>
  <si>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</si>
  <si>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</si>
  <si>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</si>
  <si>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</si>
  <si>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</si>
  <si>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</si>
  <si>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</si>
  <si>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</si>
  <si>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</si>
  <si>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</si>
  <si>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</si>
  <si>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</si>
  <si>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</si>
  <si>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</si>
  <si>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</si>
  <si>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</si>
  <si>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</si>
  <si>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</si>
  <si>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</si>
  <si>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</si>
  <si>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</si>
  <si>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</si>
  <si>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</si>
  <si>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</si>
  <si>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</si>
  <si>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</si>
  <si>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</si>
  <si>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</si>
  <si>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</si>
  <si>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</si>
  <si>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</si>
  <si>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</si>
  <si>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</si>
  <si>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</si>
  <si>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</si>
  <si>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</si>
  <si>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</si>
  <si>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</si>
  <si>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</si>
  <si>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</si>
  <si>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</si>
  <si>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</si>
  <si>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</si>
  <si>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</si>
  <si>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</si>
  <si>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</si>
  <si>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</si>
  <si>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</si>
  <si>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</si>
  <si>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</si>
  <si>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</si>
  <si>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</si>
  <si>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</si>
  <si>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</si>
  <si>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</si>
  <si>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</si>
  <si>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</si>
  <si>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</si>
  <si>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</si>
  <si>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</si>
  <si>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</si>
  <si>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</si>
  <si>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</si>
  <si>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</si>
  <si>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</si>
  <si>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</si>
  <si>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</si>
  <si>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</si>
  <si>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</si>
  <si>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</si>
  <si>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</si>
  <si>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</si>
  <si>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</si>
  <si>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</si>
  <si>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</si>
  <si>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</si>
  <si>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</si>
  <si>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</si>
  <si>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</si>
  <si>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</si>
  <si>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</si>
  <si>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</si>
  <si>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</si>
  <si>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</si>
  <si>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</si>
  <si>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</si>
  <si>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</si>
  <si>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</si>
  <si>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</si>
  <si>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</si>
  <si>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</si>
  <si>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</si>
  <si>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</si>
  <si>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</si>
  <si>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</si>
  <si>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</si>
  <si>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</si>
  <si>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</si>
  <si>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</si>
  <si>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</si>
  <si>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</si>
  <si>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</si>
  <si>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</si>
  <si>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</si>
  <si>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</si>
  <si>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</si>
  <si>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</si>
  <si>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</si>
  <si>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</si>
  <si>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</si>
  <si>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</si>
  <si>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</si>
  <si>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</si>
  <si>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</si>
  <si>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</si>
  <si>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</si>
  <si>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</si>
  <si>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</si>
  <si>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</si>
  <si>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</si>
  <si>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</si>
  <si>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</si>
  <si>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</si>
  <si>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</si>
  <si>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</si>
  <si>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</si>
  <si>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</si>
  <si>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</si>
  <si>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</si>
  <si>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</si>
  <si>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</si>
  <si>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</si>
  <si>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</si>
  <si>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</si>
  <si>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</si>
  <si>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</si>
  <si>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</si>
  <si>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</si>
  <si>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</si>
  <si>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</si>
  <si>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</si>
  <si>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</si>
  <si>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</si>
  <si>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</si>
  <si>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</si>
  <si>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</si>
  <si>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</si>
  <si>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</si>
  <si>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</si>
  <si>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</si>
  <si>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</si>
  <si>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</si>
  <si>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</si>
  <si>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</si>
  <si>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</si>
  <si>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</si>
  <si>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</si>
  <si>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</si>
  <si>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</si>
  <si>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</si>
  <si>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</si>
  <si>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</si>
  <si>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</si>
  <si>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</si>
  <si>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</si>
  <si>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</si>
  <si>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</si>
  <si>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</si>
  <si>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</si>
  <si>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</si>
  <si>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</si>
  <si>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</si>
  <si>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</si>
  <si>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</si>
  <si>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</si>
  <si>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</si>
  <si>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</si>
  <si>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</si>
  <si>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</si>
  <si>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</si>
  <si>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</si>
  <si>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</si>
  <si>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</si>
  <si>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</si>
  <si>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</si>
  <si>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</si>
  <si>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</si>
  <si>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</si>
  <si>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</si>
  <si>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</si>
  <si>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</si>
  <si>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</si>
  <si>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</si>
  <si>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</si>
  <si>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</si>
  <si>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</si>
  <si>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</si>
  <si>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</si>
  <si>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</si>
  <si>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</si>
  <si>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</si>
  <si>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</si>
  <si>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</si>
  <si>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</si>
  <si>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</si>
  <si>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</si>
  <si>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</si>
  <si>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</si>
  <si>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</si>
  <si>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</si>
  <si>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</si>
  <si>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</si>
  <si>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</si>
  <si>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</si>
  <si>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</si>
  <si>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</si>
  <si>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</si>
  <si>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</si>
  <si>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</si>
  <si>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</si>
  <si>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</si>
  <si>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</si>
  <si>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</si>
  <si>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</si>
  <si>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</si>
  <si>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</si>
  <si>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</si>
  <si>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</si>
  <si>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</si>
  <si>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</si>
  <si>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</si>
  <si>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</si>
  <si>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</si>
  <si>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</si>
  <si>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</si>
  <si>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</si>
  <si>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</si>
  <si>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</si>
  <si>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</si>
  <si>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</si>
  <si>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</si>
  <si>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</si>
  <si>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</si>
  <si>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</si>
  <si>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</si>
  <si>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</si>
  <si>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</si>
  <si>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</si>
  <si>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</si>
  <si>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</si>
  <si>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</si>
  <si>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</si>
  <si>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</si>
  <si>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</si>
  <si>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</si>
  <si>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</si>
  <si>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</si>
  <si>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</si>
  <si>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</si>
  <si>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</si>
  <si>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</si>
  <si>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</si>
  <si>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</si>
  <si>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</si>
  <si>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</si>
  <si>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</si>
  <si>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</si>
  <si>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</si>
  <si>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</si>
  <si>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</si>
  <si>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</si>
  <si>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</si>
  <si>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</si>
  <si>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</si>
  <si>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</si>
  <si>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</si>
  <si>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</si>
  <si>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</si>
  <si>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</si>
  <si>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</si>
  <si>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</si>
  <si>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</si>
  <si>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</si>
  <si>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</si>
  <si>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</si>
  <si>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</si>
  <si>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</si>
  <si>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</si>
  <si>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</si>
  <si>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</si>
  <si>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</si>
  <si>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</si>
  <si>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</si>
  <si>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</si>
  <si>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</si>
  <si>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</si>
  <si>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</si>
  <si>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</si>
  <si>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</si>
  <si>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</si>
  <si>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</si>
  <si>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</si>
  <si>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</si>
  <si>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</si>
  <si>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</si>
  <si>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</si>
  <si>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</si>
  <si>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</si>
  <si>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</si>
  <si>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</si>
  <si>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</si>
  <si>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</si>
  <si>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</si>
  <si>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</si>
  <si>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</si>
  <si>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</si>
  <si>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</si>
  <si>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</si>
  <si>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</si>
  <si>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</si>
  <si>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</si>
  <si>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</si>
  <si>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</si>
  <si>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</si>
  <si>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</si>
  <si>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</si>
  <si>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</si>
  <si>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</si>
  <si>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</si>
  <si>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</si>
  <si>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</si>
  <si>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</si>
  <si>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</si>
  <si>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</si>
  <si>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</si>
  <si>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</si>
  <si>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</si>
  <si>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</si>
  <si>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</si>
  <si>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</si>
  <si>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</si>
  <si>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</si>
  <si>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</si>
  <si>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</si>
  <si>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</si>
  <si>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</si>
  <si>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</si>
  <si>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</si>
  <si>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</si>
  <si>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</si>
  <si>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</si>
  <si>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</si>
  <si>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</si>
  <si>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</si>
  <si>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</si>
  <si>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</si>
  <si>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</si>
  <si>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</si>
  <si>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</si>
  <si>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</si>
  <si>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</si>
  <si>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</si>
  <si>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</si>
  <si>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</si>
  <si>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</si>
  <si>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</si>
  <si>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</si>
  <si>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</si>
  <si>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</si>
  <si>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</si>
  <si>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</si>
  <si>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</si>
  <si>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</si>
  <si>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</si>
  <si>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</si>
  <si>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</si>
  <si>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</si>
  <si>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</si>
  <si>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</si>
  <si>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</si>
  <si>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</si>
  <si>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</si>
  <si>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</si>
  <si>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</si>
  <si>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</si>
  <si>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</si>
  <si>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</si>
  <si>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</si>
  <si>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</si>
  <si>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</si>
  <si>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</si>
  <si>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</si>
  <si>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</si>
  <si>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</si>
  <si>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</si>
  <si>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</si>
  <si>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</si>
  <si>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</si>
  <si>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</si>
  <si>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</si>
  <si>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</si>
  <si>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</si>
  <si>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</si>
  <si>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</si>
  <si>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</si>
  <si>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</si>
  <si>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</si>
  <si>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</si>
  <si>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</si>
  <si>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</si>
  <si>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</si>
  <si>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</si>
  <si>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</si>
  <si>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</si>
  <si>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</si>
  <si>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</si>
  <si>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</si>
  <si>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</si>
  <si>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</si>
  <si>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</si>
  <si>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</si>
  <si>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</si>
  <si>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</si>
  <si>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</si>
  <si>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</si>
  <si>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</si>
  <si>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</si>
  <si>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</si>
  <si>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</si>
  <si>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</si>
  <si>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</si>
  <si>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</si>
  <si>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</si>
  <si>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</si>
  <si>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</si>
  <si>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</si>
  <si>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</si>
  <si>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</si>
  <si>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</si>
  <si>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</si>
  <si>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</si>
  <si>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</si>
  <si>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</si>
  <si>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</si>
  <si>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</si>
  <si>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</si>
  <si>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</si>
  <si>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</si>
  <si>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</si>
  <si>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</si>
  <si>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</si>
  <si>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</si>
  <si>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</si>
  <si>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</si>
  <si>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</si>
  <si>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</si>
  <si>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</si>
  <si>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</si>
  <si>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</si>
  <si>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</si>
  <si>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</si>
  <si>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</si>
  <si>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</si>
  <si>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</si>
  <si>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</si>
  <si>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</si>
  <si>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</si>
  <si>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</si>
  <si>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</si>
  <si>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</si>
  <si>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</si>
  <si>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</si>
  <si>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</si>
  <si>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</si>
  <si>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</si>
  <si>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</si>
  <si>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</si>
  <si>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</si>
  <si>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</si>
  <si>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</si>
  <si>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</si>
  <si>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</si>
  <si>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</si>
  <si>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</si>
  <si>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</si>
  <si>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</si>
  <si>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</si>
  <si>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</si>
  <si>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</si>
  <si>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</si>
  <si>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</si>
  <si>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</si>
  <si>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</si>
  <si>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</si>
  <si>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</si>
  <si>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</si>
  <si>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</si>
  <si>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</si>
  <si>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</si>
  <si>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</si>
  <si>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</si>
  <si>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</si>
  <si>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</si>
  <si>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</si>
  <si>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</si>
  <si>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</si>
  <si>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</si>
  <si>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</si>
  <si>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</si>
  <si>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</si>
  <si>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</si>
  <si>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</si>
  <si>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</si>
  <si>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</si>
  <si>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</si>
  <si>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</si>
  <si>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</si>
  <si>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</si>
  <si>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</si>
  <si>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</si>
  <si>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</si>
  <si>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</si>
  <si>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</si>
  <si>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</si>
  <si>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</si>
  <si>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</si>
  <si>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</si>
  <si>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</si>
  <si>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</si>
  <si>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</si>
  <si>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</si>
  <si>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</si>
  <si>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</si>
  <si>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</si>
  <si>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</si>
  <si>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</si>
  <si>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</si>
  <si>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</si>
  <si>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</si>
  <si>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</si>
  <si>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</si>
  <si>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</si>
  <si>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</si>
  <si>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</si>
  <si>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</si>
  <si>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</si>
  <si>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</si>
  <si>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</si>
  <si>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</si>
  <si>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</si>
  <si>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</si>
  <si>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</si>
  <si>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</si>
  <si>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</si>
  <si>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</si>
  <si>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</si>
  <si>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</si>
  <si>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</si>
  <si>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</si>
  <si>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</si>
  <si>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</si>
  <si>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</si>
  <si>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</si>
  <si>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</si>
  <si>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</si>
  <si>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</si>
  <si>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</si>
  <si>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</si>
  <si>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</si>
  <si>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</si>
  <si>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</si>
  <si>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</si>
  <si>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</si>
  <si>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</si>
  <si>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</si>
  <si>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</si>
  <si>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</si>
  <si>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</si>
  <si>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</si>
  <si>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</si>
  <si>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</si>
  <si>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</si>
  <si>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</si>
  <si>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</si>
  <si>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</si>
  <si>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</si>
  <si>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</si>
  <si>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</si>
  <si>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</si>
  <si>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</si>
  <si>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</si>
  <si>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</si>
  <si>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</si>
  <si>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</si>
  <si>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</si>
  <si>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</si>
  <si>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</si>
  <si>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</si>
  <si>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</si>
  <si>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</si>
  <si>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</si>
  <si>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</si>
  <si>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</si>
  <si>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</si>
  <si>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</si>
  <si>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</si>
  <si>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</si>
  <si>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</si>
  <si>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</si>
  <si>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</si>
  <si>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</si>
  <si>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</si>
  <si>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</si>
  <si>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</si>
  <si>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</si>
  <si>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</si>
  <si>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</si>
  <si>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</si>
  <si>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</si>
  <si>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</si>
  <si>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</si>
  <si>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</si>
  <si>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</si>
  <si>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</si>
  <si>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</si>
  <si>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</si>
  <si>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</si>
  <si>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</si>
  <si>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</si>
  <si>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</si>
  <si>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</si>
  <si>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</si>
  <si>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</si>
  <si>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</si>
  <si>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</si>
  <si>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</si>
  <si>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</si>
  <si>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</si>
  <si>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</si>
  <si>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</si>
  <si>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</si>
  <si>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</si>
  <si>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</si>
  <si>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</si>
  <si>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</si>
  <si>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</si>
  <si>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</si>
  <si>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</si>
  <si>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</si>
  <si>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</si>
  <si>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</si>
  <si>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</si>
  <si>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</si>
  <si>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</si>
  <si>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</si>
  <si>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</si>
  <si>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</si>
  <si>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</si>
  <si>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</si>
  <si>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</si>
  <si>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</si>
  <si>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</si>
  <si>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</si>
  <si>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</si>
  <si>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</si>
  <si>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</si>
  <si>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</si>
  <si>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</si>
  <si>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</si>
  <si>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</si>
  <si>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</si>
  <si>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</si>
  <si>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</si>
  <si>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</si>
  <si>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</si>
  <si>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</si>
  <si>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</si>
  <si>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</si>
  <si>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</si>
  <si>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</si>
  <si>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</si>
  <si>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</si>
  <si>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</si>
  <si>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</si>
  <si>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</si>
  <si>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</si>
  <si>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</si>
  <si>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</si>
  <si>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</si>
  <si>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</si>
  <si>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</si>
  <si>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</si>
  <si>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</si>
  <si>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</si>
  <si>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</si>
  <si>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</si>
  <si>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</si>
  <si>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</si>
  <si>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</si>
  <si>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</si>
  <si>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</si>
  <si>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</si>
  <si>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</si>
  <si>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</si>
  <si>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</si>
  <si>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</si>
  <si>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</si>
  <si>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</si>
  <si>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</si>
  <si>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</si>
  <si>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</si>
  <si>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</si>
  <si>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</si>
  <si>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</si>
  <si>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</si>
  <si>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</si>
  <si>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</si>
  <si>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</si>
  <si>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</si>
  <si>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</si>
  <si>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</si>
  <si>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</si>
  <si>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</si>
  <si>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</si>
  <si>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</si>
  <si>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</si>
  <si>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</si>
  <si>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</si>
  <si>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</si>
  <si>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</si>
  <si>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</si>
  <si>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</si>
  <si>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</si>
  <si>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</si>
  <si>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</si>
  <si>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</si>
  <si>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</si>
  <si>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</si>
  <si>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</si>
  <si>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</si>
  <si>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</si>
  <si>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</si>
  <si>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</si>
  <si>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</si>
  <si>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</si>
  <si>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</si>
  <si>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</si>
  <si>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</si>
  <si>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</si>
  <si>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</si>
  <si>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</si>
  <si>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</si>
  <si>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</si>
  <si>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</si>
  <si>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</si>
  <si>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</si>
  <si>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</si>
  <si>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</si>
  <si>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</si>
  <si>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</si>
  <si>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</si>
  <si>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</si>
  <si>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</si>
  <si>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</si>
  <si>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</si>
  <si>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</si>
  <si>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</si>
  <si>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</si>
  <si>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</si>
  <si>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</si>
  <si>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</si>
  <si>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</si>
  <si>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</si>
  <si>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</si>
  <si>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</si>
  <si>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</si>
  <si>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</si>
  <si>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</si>
  <si>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</si>
  <si>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</si>
  <si>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</si>
  <si>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</si>
  <si>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</si>
  <si>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</si>
  <si>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</si>
  <si>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</si>
  <si>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</si>
  <si>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</si>
  <si>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</si>
  <si>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</si>
  <si>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</si>
  <si>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</si>
  <si>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</si>
  <si>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</si>
  <si>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</si>
  <si>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</si>
  <si>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</si>
  <si>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</si>
  <si>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</si>
  <si>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</si>
  <si>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</si>
  <si>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</si>
  <si>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</si>
  <si>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</si>
  <si>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</si>
  <si>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</si>
  <si>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</si>
  <si>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</si>
  <si>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</si>
  <si>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</si>
  <si>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</si>
  <si>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</si>
  <si>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</si>
  <si>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</si>
  <si>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</si>
  <si>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</si>
  <si>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</si>
  <si>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</si>
  <si>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</si>
  <si>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</si>
  <si>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</si>
  <si>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</si>
  <si>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</si>
  <si>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</si>
  <si>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</si>
  <si>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</si>
  <si>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</si>
  <si>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</si>
  <si>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</si>
  <si>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</si>
  <si>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</si>
  <si>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</si>
  <si>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</si>
  <si>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</si>
  <si>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</si>
  <si>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</si>
  <si>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</si>
  <si>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</si>
  <si>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</si>
  <si>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</si>
  <si>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</si>
  <si>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</si>
  <si>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</si>
  <si>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</si>
  <si>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</si>
  <si>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</si>
  <si>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</si>
  <si>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</si>
  <si>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</si>
  <si>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</si>
  <si>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</si>
  <si>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</si>
  <si>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</si>
  <si>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</si>
  <si>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</si>
  <si>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</si>
  <si>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</si>
  <si>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</si>
  <si>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</si>
  <si>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</si>
  <si>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</si>
  <si>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</si>
  <si>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</si>
  <si>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</si>
  <si>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</si>
  <si>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</si>
  <si>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</si>
  <si>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</si>
  <si>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</si>
  <si>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</si>
  <si>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</si>
  <si>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</si>
  <si>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</si>
  <si>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</si>
  <si>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</si>
  <si>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</si>
  <si>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</si>
  <si>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</si>
  <si>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</si>
  <si>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</si>
  <si>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</si>
  <si>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</si>
  <si>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</si>
  <si>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</si>
  <si>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</si>
  <si>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</si>
  <si>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</si>
  <si>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</si>
  <si>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</si>
  <si>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</si>
  <si>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</si>
  <si>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</si>
  <si>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</si>
  <si>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</si>
  <si>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</si>
  <si>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</si>
  <si>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</si>
  <si>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</si>
  <si>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</si>
  <si>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</si>
  <si>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</si>
  <si>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</si>
  <si>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</si>
  <si>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</si>
  <si>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</si>
  <si>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</si>
  <si>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</si>
  <si>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</si>
  <si>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</si>
  <si>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</si>
  <si>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</si>
  <si>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</si>
  <si>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</si>
  <si>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</si>
  <si>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</si>
  <si>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</si>
  <si>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</si>
  <si>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</si>
  <si>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</si>
  <si>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</si>
  <si>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</si>
  <si>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</si>
  <si>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</si>
  <si>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</si>
  <si>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</si>
  <si>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</si>
  <si>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</si>
  <si>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</si>
  <si>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</si>
  <si>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</si>
  <si>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</si>
  <si>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</si>
  <si>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</si>
  <si>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</si>
  <si>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</si>
  <si>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</si>
  <si>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</si>
  <si>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</si>
  <si>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</si>
  <si>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</si>
  <si>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</si>
  <si>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</si>
  <si>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</si>
  <si>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</si>
  <si>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</si>
  <si>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</si>
  <si>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</si>
  <si>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</si>
  <si>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</si>
  <si>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</si>
  <si>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</si>
  <si>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</si>
  <si>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</si>
  <si>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</si>
  <si>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</si>
  <si>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</si>
  <si>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</si>
  <si>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</si>
  <si>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</si>
  <si>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</si>
  <si>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</si>
  <si>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</si>
  <si>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</si>
  <si>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</si>
  <si>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</si>
  <si>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</si>
  <si>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</si>
  <si>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</si>
  <si>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</si>
  <si>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</si>
  <si>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</si>
  <si>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</si>
  <si>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</si>
  <si>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</si>
  <si>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</si>
  <si>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</si>
  <si>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</si>
  <si>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</si>
  <si>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</si>
  <si>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</si>
  <si>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</si>
  <si>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</si>
  <si>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</si>
  <si>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</si>
  <si>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</si>
  <si>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</si>
  <si>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</si>
  <si>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</si>
  <si>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</si>
  <si>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</si>
  <si>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</si>
  <si>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</si>
  <si>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</si>
  <si>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</si>
  <si>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</si>
  <si>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</si>
  <si>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</si>
  <si>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</si>
  <si>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</si>
  <si>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</si>
  <si>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</si>
  <si>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</si>
  <si>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</si>
  <si>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</si>
  <si>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</si>
  <si>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</si>
  <si>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</si>
  <si>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</si>
  <si>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</si>
  <si>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</si>
  <si>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</si>
  <si>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</si>
  <si>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</si>
  <si>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</si>
  <si>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</si>
  <si>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</si>
  <si>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</si>
  <si>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</si>
  <si>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</si>
  <si>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</si>
  <si>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</si>
  <si>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</si>
  <si>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</si>
  <si>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</si>
  <si>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</si>
  <si>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</si>
  <si>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</si>
  <si>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</si>
  <si>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</si>
  <si>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</si>
  <si>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</si>
  <si>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</si>
  <si>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</si>
  <si>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</si>
  <si>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</si>
  <si>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</si>
  <si>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</si>
  <si>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</si>
  <si>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</si>
  <si>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</si>
  <si>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</si>
  <si>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</si>
  <si>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</si>
  <si>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</si>
  <si>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</si>
  <si>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</si>
  <si>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</si>
  <si>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</si>
  <si>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</si>
  <si>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</si>
  <si>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</si>
  <si>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</si>
  <si>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</si>
  <si>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</si>
  <si>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</si>
  <si>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</si>
  <si>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</si>
  <si>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</si>
  <si>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</si>
  <si>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</si>
  <si>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</si>
  <si>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</si>
  <si>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</si>
  <si>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</si>
  <si>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</si>
  <si>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</si>
  <si>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</si>
  <si>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</si>
  <si>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</si>
  <si>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</si>
  <si>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</si>
  <si>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</si>
  <si>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</si>
  <si>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</si>
  <si>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</si>
  <si>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</si>
  <si>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</si>
  <si>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</si>
  <si>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</si>
  <si>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</si>
  <si>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</si>
  <si>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</si>
  <si>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</si>
  <si>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</si>
  <si>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</si>
  <si>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</si>
  <si>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</si>
  <si>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</si>
  <si>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</si>
  <si>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</si>
  <si>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</si>
  <si>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</si>
  <si>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</si>
  <si>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</si>
  <si>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</si>
  <si>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</si>
  <si>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</si>
  <si>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</si>
  <si>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</si>
  <si>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</si>
  <si>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</si>
  <si>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</si>
  <si>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</si>
  <si>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</si>
  <si>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</si>
  <si>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</si>
  <si>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</si>
  <si>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</si>
  <si>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</si>
  <si>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</si>
  <si>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</si>
  <si>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</si>
  <si>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</si>
  <si>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</si>
  <si>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</si>
  <si>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</si>
  <si>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</si>
  <si>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</si>
  <si>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</si>
  <si>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</si>
  <si>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</si>
  <si>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</si>
  <si>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</si>
  <si>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</si>
  <si>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</si>
  <si>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</si>
  <si>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</si>
  <si>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</si>
  <si>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</si>
  <si>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</si>
  <si>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</si>
  <si>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</si>
  <si>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</si>
  <si>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</si>
  <si>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</si>
  <si>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</si>
  <si>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</si>
  <si>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</si>
  <si>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</si>
  <si>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</si>
  <si>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</si>
  <si>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</si>
  <si>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</si>
  <si>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</si>
  <si>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</si>
  <si>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</si>
  <si>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</si>
  <si>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</si>
  <si>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</si>
  <si>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</si>
  <si>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</si>
  <si>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</si>
  <si>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</si>
  <si>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</si>
  <si>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</si>
  <si>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</si>
  <si>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</si>
  <si>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</si>
  <si>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</si>
  <si>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</si>
  <si>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</si>
  <si>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</si>
  <si>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</si>
  <si>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</si>
  <si>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</si>
  <si>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</si>
  <si>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</si>
  <si>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</si>
  <si>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</si>
  <si>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</si>
  <si>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</si>
  <si>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</si>
  <si>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</si>
  <si>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</si>
  <si>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</si>
  <si>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</si>
  <si>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</si>
  <si>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</si>
  <si>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</si>
  <si>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</si>
  <si>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</si>
  <si>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</si>
  <si>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</si>
  <si>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</si>
  <si>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</si>
  <si>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</si>
  <si>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</si>
  <si>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</si>
  <si>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</si>
  <si>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</si>
  <si>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</si>
  <si>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</si>
  <si>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</si>
  <si>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</si>
  <si>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</si>
  <si>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</si>
  <si>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</si>
  <si>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</si>
  <si>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</si>
  <si>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</si>
  <si>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</si>
  <si>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</si>
  <si>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</si>
  <si>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</si>
  <si>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</si>
  <si>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</si>
  <si>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</si>
  <si>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</si>
  <si>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</si>
  <si>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</si>
  <si>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</si>
  <si>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</si>
  <si>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</si>
  <si>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</si>
  <si>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</si>
  <si>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</si>
  <si>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</si>
  <si>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</si>
  <si>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</si>
  <si>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</si>
  <si>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</si>
  <si>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</si>
  <si>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</si>
  <si>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</si>
  <si>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</si>
  <si>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</si>
  <si>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</si>
  <si>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</si>
  <si>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</si>
  <si>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</si>
  <si>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</si>
  <si>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</si>
  <si>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</si>
  <si>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</si>
  <si>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</si>
  <si>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</si>
  <si>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</si>
  <si>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</si>
  <si>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</si>
  <si>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</si>
  <si>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</si>
  <si>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</si>
  <si>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</si>
  <si>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</si>
  <si>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</si>
  <si>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</si>
  <si>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</si>
  <si>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</si>
  <si>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</si>
  <si>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</si>
  <si>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</si>
  <si>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</si>
  <si>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</si>
  <si>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</si>
  <si>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</si>
  <si>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</si>
  <si>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</si>
  <si>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</si>
  <si>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</si>
  <si>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</si>
  <si>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</si>
  <si>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</si>
  <si>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</si>
  <si>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</si>
  <si>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</si>
  <si>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</si>
  <si>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</si>
  <si>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</si>
  <si>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</si>
  <si>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</si>
  <si>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</si>
  <si>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</si>
  <si>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</si>
  <si>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</si>
  <si>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</si>
  <si>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</si>
  <si>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</si>
  <si>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</si>
  <si>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</si>
  <si>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</si>
  <si>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</si>
  <si>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</si>
  <si>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</si>
  <si>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</si>
  <si>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</si>
  <si>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</si>
  <si>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</si>
  <si>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</si>
  <si>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</si>
  <si>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</si>
  <si>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</si>
  <si>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</si>
  <si>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</si>
  <si>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</si>
  <si>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</si>
  <si>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</si>
  <si>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</si>
  <si>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</si>
  <si>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</si>
  <si>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</si>
  <si>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</si>
  <si>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</si>
  <si>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</si>
  <si>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</si>
  <si>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</si>
  <si>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</si>
  <si>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</si>
  <si>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</si>
  <si>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</si>
  <si>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</si>
  <si>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</si>
  <si>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</si>
  <si>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</si>
  <si>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</si>
  <si>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</si>
  <si>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</si>
  <si>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</si>
  <si>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</si>
  <si>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</si>
  <si>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</si>
  <si>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</si>
  <si>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</si>
  <si>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</si>
  <si>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</si>
  <si>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</si>
  <si>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</si>
  <si>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</si>
  <si>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</si>
  <si>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</si>
  <si>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</si>
  <si>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</si>
  <si>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</si>
  <si>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</si>
  <si>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</si>
  <si>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</si>
  <si>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</si>
  <si>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</si>
  <si>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</si>
  <si>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</si>
  <si>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</si>
  <si>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</si>
  <si>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</si>
  <si>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</si>
  <si>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</si>
  <si>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</si>
  <si>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</si>
  <si>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</si>
  <si>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</si>
  <si>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</si>
  <si>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</si>
  <si>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</si>
  <si>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</si>
  <si>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</si>
  <si>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</si>
  <si>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</si>
  <si>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</si>
  <si>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</si>
  <si>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</si>
  <si>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</si>
  <si>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</si>
  <si>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</si>
  <si>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</si>
  <si>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</si>
  <si>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</si>
  <si>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</si>
  <si>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</si>
  <si>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</si>
  <si>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</si>
  <si>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</si>
  <si>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</si>
  <si>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</si>
  <si>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</si>
  <si>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</si>
  <si>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</si>
  <si>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</si>
  <si>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</si>
  <si>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</si>
  <si>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</si>
  <si>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</si>
  <si>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</si>
  <si>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</si>
  <si>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</si>
  <si>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</si>
  <si>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</si>
  <si>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</si>
  <si>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</si>
  <si>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</si>
  <si>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</si>
  <si>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</si>
  <si>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</si>
  <si>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</si>
  <si>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</si>
  <si>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</si>
  <si>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</si>
  <si>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</si>
  <si>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</si>
  <si>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</si>
  <si>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</si>
  <si>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</si>
  <si>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</si>
  <si>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</si>
  <si>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</si>
  <si>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</si>
  <si>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</si>
  <si>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</si>
  <si>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</si>
  <si>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</si>
  <si>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</si>
  <si>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</si>
  <si>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</si>
  <si>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</si>
  <si>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</si>
  <si>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</si>
  <si>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</si>
  <si>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</si>
  <si>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</si>
  <si>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</si>
  <si>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</si>
  <si>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</si>
  <si>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</si>
  <si>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</si>
  <si>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</si>
  <si>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</si>
  <si>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</si>
  <si>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</si>
  <si>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</si>
  <si>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</si>
  <si>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</si>
  <si>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</si>
  <si>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</si>
  <si>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</si>
  <si>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</si>
  <si>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</si>
  <si>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</si>
  <si>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</si>
  <si>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</si>
  <si>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</si>
  <si>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</si>
  <si>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</si>
  <si>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</si>
  <si>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</si>
  <si>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</si>
  <si>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</si>
  <si>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</si>
  <si>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</si>
  <si>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</si>
  <si>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</si>
  <si>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</si>
  <si>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</si>
  <si>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</si>
  <si>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</si>
  <si>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</si>
  <si>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</si>
  <si>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</si>
  <si>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</si>
  <si>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</si>
  <si>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</si>
  <si>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</si>
  <si>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</si>
  <si>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</si>
  <si>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</si>
  <si>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</si>
  <si>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</si>
  <si>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</si>
  <si>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</si>
  <si>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</si>
  <si>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</si>
  <si>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</si>
  <si>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</si>
  <si>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</si>
  <si>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</si>
  <si>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</si>
  <si>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</si>
  <si>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</si>
  <si>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</si>
  <si>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</si>
  <si>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</si>
  <si>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</si>
  <si>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</si>
  <si>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</si>
  <si>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</si>
  <si>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</si>
  <si>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</si>
  <si>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</si>
  <si>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</si>
  <si>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</si>
  <si>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</si>
  <si>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</si>
  <si>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</si>
  <si>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</si>
  <si>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</si>
  <si>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</si>
  <si>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</si>
  <si>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</si>
  <si>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</si>
  <si>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</si>
  <si>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</si>
  <si>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</si>
  <si>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</si>
  <si>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</si>
  <si>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</si>
  <si>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</si>
  <si>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</si>
  <si>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</si>
  <si>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</si>
  <si>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</si>
  <si>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</si>
  <si>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</si>
  <si>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</si>
  <si>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</si>
  <si>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</si>
  <si>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</si>
  <si>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</si>
  <si>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</si>
  <si>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</si>
  <si>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</si>
  <si>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</si>
  <si>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</si>
  <si>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</si>
  <si>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</si>
  <si>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</si>
  <si>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</si>
  <si>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</si>
  <si>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</si>
  <si>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</si>
  <si>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</si>
  <si>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</si>
  <si>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</si>
  <si>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</si>
  <si>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</si>
  <si>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</si>
  <si>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</si>
  <si>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</si>
  <si>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</si>
  <si>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</si>
  <si>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</si>
  <si>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</si>
  <si>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</si>
  <si>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</si>
  <si>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</si>
  <si>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</si>
  <si>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</si>
  <si>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</si>
  <si>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</si>
  <si>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</si>
  <si>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</si>
  <si>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</si>
  <si>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</si>
  <si>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</si>
  <si>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</si>
  <si>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</si>
  <si>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</si>
  <si>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</si>
  <si>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</si>
  <si>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</si>
  <si>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</si>
  <si>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</si>
  <si>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</si>
  <si>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</si>
  <si>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</si>
  <si>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</si>
  <si>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</si>
  <si>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</si>
  <si>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</si>
  <si>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</si>
  <si>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</si>
  <si>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</si>
  <si>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</si>
  <si>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</si>
  <si>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</si>
  <si>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</si>
  <si>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</si>
  <si>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</si>
  <si>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</si>
  <si>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</si>
  <si>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</si>
  <si>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</si>
  <si>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</si>
  <si>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</si>
  <si>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</si>
  <si>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</si>
  <si>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</si>
  <si>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</si>
  <si>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</si>
  <si>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</si>
  <si>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</si>
  <si>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</si>
  <si>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</si>
  <si>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</si>
  <si>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</si>
  <si>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</si>
  <si>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</si>
  <si>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</si>
  <si>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</si>
  <si>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</si>
  <si>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</si>
  <si>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</si>
  <si>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</si>
  <si>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</si>
  <si>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</si>
  <si>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</si>
  <si>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</si>
  <si>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</si>
  <si>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</si>
  <si>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</si>
  <si>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</si>
  <si>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</si>
  <si>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</si>
  <si>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</si>
  <si>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</si>
  <si>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</si>
  <si>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</si>
  <si>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</si>
  <si>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</si>
  <si>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</si>
  <si>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</si>
  <si>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</si>
  <si>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</si>
  <si>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</si>
  <si>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</si>
  <si>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</si>
  <si>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</si>
  <si>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</si>
  <si>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</si>
  <si>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</si>
  <si>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</si>
  <si>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</si>
  <si>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</si>
  <si>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</si>
  <si>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</si>
  <si>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</si>
  <si>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</si>
  <si>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</si>
  <si>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</si>
  <si>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</si>
  <si>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</si>
  <si>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</si>
  <si>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</si>
  <si>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</si>
  <si>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</si>
  <si>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</si>
  <si>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</si>
  <si>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</si>
  <si>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</si>
  <si>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</si>
  <si>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</si>
  <si>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</si>
  <si>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</si>
  <si>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</si>
  <si>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</si>
  <si>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</si>
  <si>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</si>
  <si>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</si>
  <si>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</si>
  <si>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</si>
  <si>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</si>
  <si>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</si>
  <si>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</si>
  <si>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</si>
  <si>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</si>
  <si>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</si>
  <si>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</si>
  <si>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</si>
  <si>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</si>
  <si>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</si>
  <si>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</si>
  <si>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</si>
  <si>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</si>
  <si>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</si>
  <si>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</si>
  <si>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</si>
  <si>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</si>
  <si>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</si>
  <si>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</si>
  <si>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</si>
  <si>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</si>
  <si>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</si>
  <si>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</si>
  <si>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</si>
  <si>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</si>
  <si>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</si>
  <si>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</si>
  <si>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</si>
  <si>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</si>
  <si>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</si>
  <si>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</si>
  <si>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</si>
  <si>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</si>
  <si>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</si>
  <si>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</si>
  <si>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</si>
  <si>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</si>
  <si>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</si>
  <si>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</si>
  <si>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</si>
  <si>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</si>
  <si>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</si>
  <si>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</si>
  <si>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</si>
  <si>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</si>
  <si>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</si>
  <si>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</si>
  <si>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</si>
  <si>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</si>
  <si>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</si>
  <si>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</si>
  <si>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</si>
  <si>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</si>
  <si>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</si>
  <si>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</si>
  <si>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</si>
  <si>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</si>
  <si>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</si>
  <si>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</si>
  <si>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</si>
  <si>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</si>
  <si>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</si>
  <si>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</si>
  <si>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</si>
  <si>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</si>
  <si>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</si>
  <si>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</si>
  <si>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</si>
  <si>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</si>
  <si>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</si>
  <si>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</si>
  <si>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</si>
  <si>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</si>
  <si>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</si>
  <si>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</si>
  <si>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</si>
  <si>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</si>
  <si>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</si>
  <si>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</si>
  <si>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</si>
  <si>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</si>
  <si>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</si>
  <si>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</si>
  <si>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</si>
  <si>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</si>
  <si>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</si>
  <si>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</si>
  <si>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</si>
  <si>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</si>
  <si>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</si>
  <si>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</si>
  <si>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</si>
  <si>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</si>
  <si>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</si>
  <si>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</si>
  <si>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</si>
  <si>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</si>
  <si>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</si>
  <si>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</si>
  <si>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</si>
  <si>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</si>
  <si>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</si>
  <si>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</si>
  <si>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</si>
  <si>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</si>
  <si>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</si>
  <si>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</si>
  <si>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</si>
  <si>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</si>
  <si>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</si>
  <si>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</si>
  <si>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</si>
  <si>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</si>
  <si>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</si>
  <si>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</si>
  <si>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</si>
  <si>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</si>
  <si>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</si>
  <si>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</si>
  <si>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</si>
  <si>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</si>
  <si>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</si>
  <si>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</si>
  <si>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</si>
  <si>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</si>
  <si>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</si>
  <si>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</si>
  <si>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</si>
  <si>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</si>
  <si>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</si>
  <si>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</si>
  <si>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</si>
  <si>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</si>
  <si>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</si>
  <si>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</si>
  <si>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</si>
  <si>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</si>
  <si>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</si>
  <si>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</si>
  <si>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</si>
  <si>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</si>
  <si>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</si>
  <si>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</si>
  <si>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</si>
  <si>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</si>
  <si>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</si>
  <si>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</si>
  <si>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</si>
  <si>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</si>
  <si>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</si>
  <si>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</si>
  <si>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</si>
  <si>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</si>
  <si>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</si>
  <si>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</si>
  <si>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</si>
  <si>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</si>
  <si>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</si>
  <si>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</si>
  <si>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</si>
  <si>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</si>
  <si>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</si>
  <si>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</si>
  <si>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</si>
  <si>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</si>
  <si>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</si>
  <si>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</si>
  <si>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</si>
  <si>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</si>
  <si>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</si>
  <si>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</si>
  <si>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</si>
  <si>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</si>
  <si>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</si>
  <si>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</si>
  <si>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</si>
  <si>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</si>
  <si>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</si>
  <si>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</si>
  <si>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</si>
  <si>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</si>
  <si>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</si>
  <si>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</si>
  <si>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</si>
  <si>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</si>
  <si>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</si>
  <si>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</si>
  <si>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</si>
  <si>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</si>
  <si>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</si>
  <si>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</si>
  <si>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</si>
  <si>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</si>
  <si>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</si>
  <si>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</si>
  <si>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</si>
  <si>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</si>
  <si>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</si>
  <si>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</si>
  <si>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</si>
  <si>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</si>
  <si>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</si>
  <si>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</si>
  <si>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</si>
  <si>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</si>
  <si>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</si>
  <si>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</si>
  <si>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</si>
  <si>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</si>
  <si>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</si>
  <si>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</si>
  <si>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</si>
  <si>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</si>
  <si>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</si>
  <si>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</si>
  <si>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</si>
  <si>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</si>
  <si>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</si>
  <si>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</si>
  <si>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</si>
  <si>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</si>
  <si>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</si>
  <si>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</si>
  <si>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</si>
  <si>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</si>
  <si>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</si>
  <si>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</si>
  <si>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</si>
  <si>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</si>
  <si>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</si>
  <si>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</si>
  <si>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</si>
  <si>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</si>
  <si>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</si>
  <si>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</si>
  <si>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</si>
  <si>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</si>
  <si>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</si>
  <si>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</si>
  <si>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</si>
  <si>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</si>
  <si>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</si>
  <si>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</si>
  <si>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</si>
  <si>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</si>
  <si>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</si>
  <si>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</si>
  <si>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</si>
  <si>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</si>
  <si>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</si>
  <si>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</si>
  <si>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</si>
  <si>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</si>
  <si>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</si>
  <si>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</si>
  <si>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</si>
  <si>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</si>
  <si>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</si>
  <si>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</si>
  <si>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</si>
  <si>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</si>
  <si>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</si>
  <si>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</si>
  <si>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</si>
  <si>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</si>
  <si>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</si>
  <si>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</si>
  <si>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</si>
  <si>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</si>
  <si>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</si>
  <si>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</si>
  <si>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</si>
  <si>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</si>
  <si>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</si>
  <si>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</si>
  <si>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</si>
  <si>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</si>
  <si>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</si>
  <si>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</si>
  <si>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</si>
  <si>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</si>
  <si>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</si>
  <si>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</si>
  <si>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</si>
  <si>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</si>
  <si>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</si>
  <si>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</si>
  <si>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</si>
  <si>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</si>
  <si>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</si>
  <si>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</si>
  <si>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</si>
  <si>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</si>
  <si>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</si>
  <si>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</si>
  <si>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</si>
  <si>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</si>
  <si>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</si>
  <si>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</si>
  <si>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</si>
  <si>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</si>
  <si>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</si>
  <si>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</si>
  <si>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</si>
  <si>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</si>
  <si>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</si>
  <si>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</si>
  <si>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</si>
  <si>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</si>
  <si>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</si>
  <si>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</si>
  <si>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</si>
  <si>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</si>
  <si>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</si>
  <si>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</si>
  <si>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</si>
  <si>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</si>
  <si>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</si>
  <si>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</si>
  <si>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</si>
  <si>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</si>
  <si>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</si>
  <si>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</si>
  <si>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</si>
  <si>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</si>
  <si>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</si>
  <si>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</si>
  <si>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</si>
  <si>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</si>
  <si>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</si>
  <si>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</si>
  <si>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</si>
  <si>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</si>
  <si>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</si>
  <si>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</si>
  <si>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</si>
  <si>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</si>
  <si>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</si>
  <si>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</si>
  <si>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</si>
  <si>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</si>
  <si>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</si>
  <si>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</si>
  <si>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</si>
  <si>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</si>
  <si>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</si>
  <si>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</si>
  <si>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</si>
  <si>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</si>
  <si>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</si>
  <si>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</si>
  <si>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</si>
  <si>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</si>
  <si>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</si>
  <si>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</si>
  <si>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</si>
  <si>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</si>
  <si>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</si>
  <si>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</si>
  <si>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</si>
  <si>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</si>
  <si>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</si>
  <si>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</si>
  <si>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</si>
  <si>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</si>
  <si>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</si>
  <si>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</si>
  <si>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</si>
  <si>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</si>
  <si>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</si>
  <si>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</si>
  <si>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</si>
  <si>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</si>
  <si>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</si>
  <si>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</si>
  <si>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</si>
  <si>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</si>
  <si>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</si>
  <si>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</si>
  <si>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</si>
  <si>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</si>
  <si>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</si>
  <si>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</si>
  <si>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</si>
  <si>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</si>
  <si>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</si>
  <si>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</si>
  <si>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</si>
  <si>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</si>
  <si>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</si>
  <si>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</si>
  <si>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</si>
  <si>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</si>
  <si>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</si>
  <si>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</si>
  <si>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</si>
  <si>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</si>
  <si>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</si>
  <si>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</si>
  <si>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</si>
  <si>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</si>
  <si>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</si>
  <si>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</si>
  <si>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</si>
  <si>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</si>
  <si>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</si>
  <si>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</si>
  <si>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</si>
  <si>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</si>
  <si>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</si>
  <si>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</si>
  <si>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</si>
  <si>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</si>
  <si>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</si>
  <si>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</si>
  <si>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</si>
  <si>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</si>
  <si>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</si>
  <si>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</si>
  <si>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</si>
  <si>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</si>
  <si>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</si>
  <si>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</si>
  <si>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</si>
  <si>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</si>
  <si>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</si>
  <si>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</si>
  <si>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</si>
  <si>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</si>
  <si>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</si>
  <si>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</si>
  <si>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</si>
  <si>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</si>
  <si>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</si>
  <si>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</si>
  <si>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</si>
  <si>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</si>
  <si>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</si>
  <si>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</si>
  <si>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</si>
  <si>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</si>
  <si>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</si>
  <si>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</si>
  <si>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</si>
  <si>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</si>
  <si>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</si>
  <si>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</si>
  <si>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</si>
  <si>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</si>
  <si>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</si>
  <si>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</si>
  <si>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</si>
  <si>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</si>
  <si>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</si>
  <si>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</si>
  <si>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</si>
  <si>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</si>
  <si>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</si>
  <si>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</si>
  <si>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</si>
  <si>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</si>
  <si>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</si>
  <si>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</si>
  <si>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</si>
  <si>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</si>
  <si>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</si>
  <si>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</si>
  <si>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</si>
  <si>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</si>
  <si>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</si>
  <si>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</si>
  <si>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</si>
  <si>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</si>
  <si>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</si>
  <si>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</si>
  <si>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</si>
  <si>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</si>
  <si>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</si>
  <si>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</si>
  <si>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</si>
  <si>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</si>
  <si>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</si>
  <si>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</si>
  <si>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</si>
  <si>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</si>
  <si>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</si>
  <si>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</si>
  <si>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</si>
  <si>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</si>
  <si>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</si>
  <si>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</si>
  <si>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</si>
  <si>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</si>
  <si>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</si>
  <si>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</si>
  <si>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</si>
  <si>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</si>
  <si>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</si>
  <si>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</si>
  <si>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</si>
  <si>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</si>
  <si>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</si>
  <si>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</si>
  <si>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</si>
  <si>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</si>
  <si>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</si>
  <si>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</si>
  <si>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</si>
  <si>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</si>
  <si>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</si>
  <si>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</si>
  <si>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</si>
  <si>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</si>
  <si>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</si>
  <si>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</si>
  <si>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</si>
  <si>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</si>
  <si>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</si>
  <si>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</si>
  <si>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</si>
  <si>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</si>
  <si>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</si>
  <si>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</si>
  <si>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</si>
  <si>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</si>
  <si>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</si>
  <si>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</si>
  <si>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</si>
  <si>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</si>
  <si>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</si>
  <si>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</si>
  <si>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</si>
  <si>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</si>
  <si>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</si>
  <si>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</si>
  <si>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</si>
  <si>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</si>
  <si>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</si>
  <si>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</si>
  <si>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</si>
  <si>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</si>
  <si>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</si>
  <si>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</si>
  <si>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</si>
  <si>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</si>
  <si>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</si>
  <si>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</si>
  <si>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</si>
  <si>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</si>
  <si>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</si>
  <si>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</si>
  <si>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</si>
  <si>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</si>
  <si>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</si>
  <si>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</si>
  <si>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</si>
  <si>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</si>
  <si>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</si>
  <si>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</si>
  <si>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</si>
  <si>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</si>
  <si>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</si>
  <si>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</si>
  <si>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</si>
  <si>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</si>
  <si>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</si>
  <si>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</si>
  <si>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</si>
  <si>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</si>
  <si>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</si>
  <si>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</si>
  <si>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</si>
  <si>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</si>
  <si>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</si>
  <si>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</si>
  <si>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</si>
  <si>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</si>
  <si>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</si>
  <si>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</si>
  <si>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</si>
  <si>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</si>
  <si>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</si>
  <si>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</si>
  <si>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</si>
  <si>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</si>
  <si>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</si>
  <si>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</si>
  <si>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</si>
  <si>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</si>
  <si>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</si>
  <si>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</si>
  <si>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</si>
  <si>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</si>
  <si>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</si>
  <si>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</si>
  <si>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</si>
  <si>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</si>
  <si>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</si>
  <si>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</si>
  <si>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</si>
  <si>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</si>
  <si>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</si>
  <si>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</si>
  <si>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</si>
  <si>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</si>
  <si>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</si>
  <si>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</si>
  <si>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</si>
  <si>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</si>
  <si>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</si>
  <si>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</si>
  <si>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</si>
  <si>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</si>
  <si>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</si>
  <si>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</si>
  <si>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</si>
  <si>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</si>
  <si>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</si>
  <si>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</si>
  <si>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</si>
  <si>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</si>
  <si>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</si>
  <si>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</si>
  <si>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</si>
  <si>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</si>
  <si>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</si>
  <si>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</si>
  <si>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</si>
  <si>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</si>
  <si>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</si>
  <si>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</si>
  <si>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</si>
  <si>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</si>
  <si>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</si>
  <si>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</si>
  <si>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</si>
  <si>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</si>
  <si>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</si>
  <si>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</si>
  <si>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</si>
  <si>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</si>
  <si>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</si>
  <si>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</si>
  <si>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</si>
  <si>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</si>
  <si>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</si>
  <si>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</si>
  <si>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</si>
  <si>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</si>
  <si>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</si>
  <si>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</si>
  <si>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</si>
  <si>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</si>
  <si>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</si>
  <si>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</si>
  <si>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</si>
  <si>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</si>
  <si>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</si>
  <si>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</si>
  <si>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</si>
  <si>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</si>
  <si>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</si>
  <si>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</si>
  <si>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</si>
  <si>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</si>
  <si>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</si>
  <si>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</si>
  <si>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</si>
  <si>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</si>
  <si>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</si>
  <si>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</si>
  <si>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</si>
  <si>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</si>
  <si>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</si>
  <si>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</si>
  <si>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</si>
  <si>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</si>
  <si>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</si>
  <si>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</si>
  <si>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</si>
  <si>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</si>
  <si>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</si>
  <si>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</si>
  <si>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</si>
  <si>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</si>
  <si>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</si>
  <si>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</si>
  <si>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</si>
  <si>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</si>
  <si>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</si>
  <si>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</si>
  <si>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</si>
  <si>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</si>
  <si>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</si>
  <si>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</si>
  <si>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</si>
  <si>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</si>
  <si>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</si>
  <si>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</si>
  <si>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</si>
  <si>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</si>
  <si>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</si>
  <si>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</si>
  <si>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</si>
  <si>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</si>
  <si>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</si>
  <si>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</si>
  <si>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</si>
  <si>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</si>
  <si>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</si>
  <si>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</si>
  <si>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</si>
  <si>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</si>
  <si>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</si>
  <si>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</si>
  <si>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</si>
  <si>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</si>
  <si>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</si>
  <si>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</si>
  <si>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</si>
  <si>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</si>
  <si>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</si>
  <si>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</si>
  <si>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</si>
  <si>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</si>
  <si>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</si>
  <si>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</si>
  <si>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</si>
  <si>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</si>
  <si>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</si>
  <si>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</si>
  <si>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</si>
  <si>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</si>
  <si>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</si>
  <si>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</si>
  <si>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</si>
  <si>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</si>
  <si>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</si>
  <si>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</si>
  <si>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</si>
  <si>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</si>
  <si>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</si>
  <si>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</si>
  <si>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</si>
  <si>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</si>
  <si>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</si>
  <si>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</si>
  <si>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</si>
  <si>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</si>
  <si>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</si>
  <si>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</si>
  <si>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</si>
  <si>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</si>
  <si>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</si>
  <si>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</si>
  <si>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</si>
  <si>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</si>
  <si>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</si>
  <si>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</si>
  <si>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</si>
  <si>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</si>
  <si>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</si>
  <si>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</si>
  <si>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</si>
  <si>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</si>
  <si>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</si>
  <si>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</si>
  <si>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</si>
  <si>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</si>
  <si>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</si>
  <si>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</si>
  <si>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</si>
  <si>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</si>
  <si>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</si>
  <si>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</si>
  <si>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</si>
  <si>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</si>
  <si>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</si>
  <si>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</si>
  <si>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</si>
  <si>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</si>
  <si>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</si>
  <si>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</si>
  <si>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</si>
  <si>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</si>
  <si>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</si>
  <si>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</si>
  <si>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</si>
  <si>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</si>
  <si>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</si>
  <si>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</si>
  <si>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</si>
  <si>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</si>
  <si>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</si>
  <si>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</si>
  <si>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</si>
  <si>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</si>
  <si>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</si>
  <si>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</si>
  <si>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</si>
  <si>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</si>
  <si>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</si>
  <si>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</si>
  <si>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</si>
  <si>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</si>
  <si>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</si>
  <si>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</si>
  <si>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</si>
  <si>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</si>
  <si>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</si>
  <si>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</si>
  <si>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</si>
  <si>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</si>
  <si>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</si>
  <si>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</si>
  <si>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</si>
  <si>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</si>
  <si>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</si>
  <si>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</si>
  <si>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</si>
  <si>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</si>
  <si>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</si>
  <si>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</si>
  <si>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</si>
  <si>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</si>
  <si>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</si>
  <si>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</si>
  <si>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</si>
  <si>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</si>
  <si>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</si>
  <si>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</si>
  <si>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</si>
  <si>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</si>
  <si>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</si>
  <si>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</si>
  <si>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</si>
  <si>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</si>
  <si>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</si>
  <si>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</si>
  <si>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</si>
  <si>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</si>
  <si>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</si>
  <si>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</si>
  <si>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</si>
  <si>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</si>
  <si>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</si>
  <si>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</si>
  <si>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</si>
  <si>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</si>
  <si>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</si>
  <si>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</si>
  <si>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</si>
  <si>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</si>
  <si>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</si>
  <si>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</si>
  <si>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</si>
  <si>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</si>
  <si>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</si>
  <si>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</si>
  <si>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</si>
  <si>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</si>
  <si>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</si>
  <si>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</si>
  <si>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</si>
  <si>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</si>
  <si>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</si>
  <si>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</si>
  <si>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</si>
  <si>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</si>
  <si>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</si>
  <si>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</si>
  <si>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</si>
  <si>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</si>
  <si>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</si>
  <si>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</si>
  <si>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</si>
  <si>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</si>
  <si>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</si>
  <si>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</si>
  <si>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</si>
  <si>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</si>
  <si>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</si>
  <si>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</si>
  <si>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</si>
  <si>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</si>
  <si>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</si>
  <si>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</si>
  <si>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</si>
  <si>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</si>
  <si>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</si>
  <si>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</si>
  <si>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</si>
  <si>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</si>
  <si>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</si>
  <si>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</si>
  <si>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</si>
  <si>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</si>
  <si>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</si>
  <si>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</si>
  <si>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</si>
  <si>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</si>
  <si>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</si>
  <si>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</si>
  <si>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</si>
  <si>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</si>
  <si>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</si>
  <si>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</si>
  <si>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</si>
  <si>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</si>
  <si>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</si>
  <si>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</si>
  <si>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</si>
  <si>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</si>
  <si>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</si>
  <si>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</si>
  <si>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</si>
  <si>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</si>
  <si>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</si>
  <si>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</si>
  <si>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</si>
  <si>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</si>
  <si>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</si>
  <si>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</si>
  <si>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</si>
  <si>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</si>
  <si>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</si>
  <si>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</si>
  <si>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</si>
  <si>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</si>
  <si>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</si>
  <si>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</si>
  <si>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</si>
  <si>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</si>
  <si>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</si>
  <si>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</si>
  <si>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</si>
  <si>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</si>
  <si>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</si>
  <si>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</si>
  <si>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</si>
  <si>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</si>
  <si>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</si>
  <si>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</si>
  <si>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</si>
  <si>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</si>
  <si>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</si>
  <si>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</si>
  <si>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</si>
  <si>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</si>
  <si>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</si>
  <si>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</si>
  <si>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</si>
  <si>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</si>
  <si>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</si>
  <si>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</si>
  <si>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</si>
  <si>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</si>
  <si>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</si>
  <si>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</si>
  <si>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</si>
  <si>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</si>
  <si>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</si>
  <si>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</si>
  <si>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</si>
  <si>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</si>
  <si>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</si>
  <si>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</si>
  <si>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</si>
  <si>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</si>
  <si>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</si>
  <si>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</si>
  <si>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</si>
  <si>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</si>
  <si>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</si>
  <si>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</si>
  <si>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</si>
  <si>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</si>
  <si>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</si>
  <si>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</si>
  <si>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</si>
  <si>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</si>
  <si>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</si>
  <si>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</si>
  <si>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</si>
  <si>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</si>
  <si>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</si>
  <si>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</si>
  <si>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</si>
  <si>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</si>
  <si>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</si>
  <si>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</si>
  <si>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</si>
  <si>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</si>
  <si>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</si>
  <si>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</si>
  <si>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</si>
  <si>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</si>
  <si>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</si>
  <si>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</si>
  <si>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</si>
  <si>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</si>
  <si>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</si>
  <si>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</si>
  <si>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</si>
  <si>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</si>
  <si>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</si>
  <si>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</si>
  <si>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</si>
  <si>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</si>
  <si>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</si>
  <si>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</si>
  <si>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</si>
  <si>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</si>
  <si>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</si>
  <si>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</si>
  <si>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</si>
  <si>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</si>
  <si>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</si>
  <si>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</si>
  <si>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</si>
  <si>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</si>
  <si>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</si>
  <si>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</si>
  <si>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</si>
  <si>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</si>
  <si>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</si>
  <si>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</si>
  <si>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</si>
  <si>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</si>
  <si>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</si>
  <si>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</si>
  <si>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</si>
  <si>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</si>
  <si>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</si>
  <si>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</si>
  <si>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</si>
  <si>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</si>
  <si>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</si>
  <si>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</si>
  <si>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</si>
  <si>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</si>
  <si>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</si>
  <si>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</si>
  <si>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</si>
  <si>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</si>
  <si>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</si>
  <si>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</si>
  <si>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</si>
  <si>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</si>
  <si>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</si>
  <si>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</si>
  <si>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</si>
  <si>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</si>
  <si>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</si>
  <si>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</si>
  <si>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</si>
  <si>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</si>
  <si>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</si>
  <si>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</si>
  <si>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</si>
  <si>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</si>
  <si>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</si>
  <si>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</si>
  <si>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</si>
  <si>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</si>
  <si>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</si>
  <si>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</si>
  <si>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</si>
  <si>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</si>
  <si>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</si>
  <si>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</si>
  <si>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</si>
  <si>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</si>
  <si>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</si>
  <si>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</si>
  <si>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</si>
  <si>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</si>
  <si>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</si>
  <si>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</si>
  <si>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</si>
  <si>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</si>
  <si>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</si>
  <si>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</si>
  <si>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</si>
  <si>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</si>
  <si>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</si>
  <si>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</si>
  <si>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</si>
  <si>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</si>
  <si>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</si>
  <si>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</si>
  <si>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</si>
  <si>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</si>
  <si>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</si>
  <si>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</si>
  <si>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</si>
  <si>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</si>
  <si>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</si>
  <si>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</si>
  <si>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</si>
  <si>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</si>
  <si>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</si>
  <si>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</si>
  <si>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</si>
  <si>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</si>
  <si>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</si>
  <si>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</si>
  <si>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</si>
  <si>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</si>
  <si>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</si>
  <si>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</si>
  <si>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</si>
  <si>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</si>
  <si>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</si>
  <si>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</si>
  <si>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</si>
  <si>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</si>
  <si>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</si>
  <si>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</si>
  <si>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</si>
  <si>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</si>
  <si>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</si>
  <si>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</si>
  <si>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</si>
  <si>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</si>
  <si>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</si>
  <si>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</si>
  <si>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</si>
  <si>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</si>
  <si>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</si>
  <si>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</si>
  <si>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</si>
  <si>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</si>
  <si>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</si>
  <si>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</si>
  <si>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</si>
  <si>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</si>
  <si>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</si>
  <si>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</si>
  <si>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</si>
  <si>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</si>
  <si>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</si>
  <si>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</si>
  <si>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</si>
  <si>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</si>
  <si>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</si>
  <si>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</si>
  <si>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</si>
  <si>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</si>
  <si>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</si>
  <si>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</si>
  <si>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</si>
  <si>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</si>
  <si>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</si>
  <si>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</si>
  <si>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</si>
  <si>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</si>
  <si>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</si>
  <si>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</si>
  <si>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</si>
  <si>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</si>
  <si>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</si>
  <si>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</si>
  <si>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</si>
  <si>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</si>
  <si>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</si>
  <si>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</si>
  <si>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</si>
  <si>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</si>
  <si>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</si>
  <si>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</si>
  <si>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</si>
  <si>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</si>
  <si>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</si>
  <si>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</si>
  <si>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</si>
  <si>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</si>
  <si>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</si>
  <si>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</si>
  <si>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</si>
  <si>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</si>
  <si>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</si>
  <si>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</si>
  <si>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</si>
  <si>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</si>
  <si>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</si>
  <si>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</si>
  <si>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</si>
  <si>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</si>
  <si>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</si>
  <si>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</si>
  <si>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</si>
  <si>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</si>
  <si>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</si>
  <si>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</si>
  <si>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</si>
  <si>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</si>
  <si>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</si>
  <si>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</si>
  <si>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</si>
  <si>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</si>
  <si>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</si>
  <si>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</si>
  <si>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</si>
  <si>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</si>
  <si>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</si>
  <si>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</si>
  <si>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</si>
  <si>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</si>
  <si>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</si>
  <si>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</si>
  <si>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</si>
  <si>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</si>
  <si>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</si>
  <si>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</si>
  <si>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</si>
  <si>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</si>
  <si>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</si>
  <si>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</si>
  <si>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</si>
  <si>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</si>
  <si>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</si>
  <si>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</si>
  <si>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</si>
  <si>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</si>
  <si>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</si>
  <si>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</si>
  <si>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</si>
  <si>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</si>
  <si>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</si>
  <si>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</si>
  <si>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</si>
  <si>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</si>
  <si>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</si>
  <si>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</si>
  <si>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</si>
  <si>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</si>
  <si>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</si>
  <si>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</si>
  <si>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</si>
  <si>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</si>
  <si>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</si>
  <si>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</si>
  <si>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</si>
  <si>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</si>
  <si>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</si>
  <si>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</si>
  <si>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</si>
  <si>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</si>
  <si>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</si>
  <si>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</si>
  <si>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</si>
  <si>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</si>
  <si>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</si>
  <si>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</si>
  <si>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</si>
  <si>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</si>
  <si>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</si>
  <si>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</si>
  <si>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</si>
  <si>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</si>
  <si>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</si>
  <si>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</si>
  <si>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</si>
  <si>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</si>
  <si>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</si>
  <si>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</si>
  <si>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</si>
  <si>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</si>
  <si>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</si>
  <si>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</si>
  <si>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</si>
  <si>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</si>
  <si>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</si>
  <si>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</si>
  <si>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</si>
  <si>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</si>
  <si>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</si>
  <si>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</si>
  <si>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</si>
  <si>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</si>
  <si>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</si>
  <si>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</si>
  <si>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</si>
  <si>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</si>
  <si>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</si>
  <si>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</si>
  <si>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</si>
  <si>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</si>
  <si>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</si>
  <si>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</si>
  <si>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</si>
  <si>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</si>
  <si>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</si>
  <si>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</si>
  <si>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</si>
  <si>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</si>
  <si>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</si>
  <si>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</si>
  <si>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</si>
  <si>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</si>
  <si>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</si>
  <si>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</si>
  <si>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</si>
  <si>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</si>
  <si>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</si>
  <si>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</si>
  <si>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</si>
  <si>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</si>
  <si>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</si>
  <si>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</si>
  <si>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</si>
  <si>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</si>
  <si>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</si>
  <si>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</si>
  <si>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</si>
  <si>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</si>
  <si>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</si>
  <si>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</si>
  <si>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</si>
  <si>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</si>
  <si>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</si>
  <si>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</si>
  <si>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</si>
  <si>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</si>
  <si>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</si>
  <si>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</si>
  <si>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</si>
  <si>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</si>
  <si>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</si>
  <si>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</si>
  <si>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</si>
  <si>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</si>
  <si>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</si>
  <si>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</si>
  <si>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</si>
  <si>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</si>
  <si>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</si>
  <si>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</si>
  <si>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</si>
  <si>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</si>
  <si>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</si>
  <si>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</si>
  <si>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</si>
  <si>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</si>
  <si>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</si>
  <si>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</si>
  <si>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</si>
  <si>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</si>
  <si>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</si>
  <si>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</si>
  <si>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</si>
  <si>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</si>
  <si>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</si>
  <si>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</si>
  <si>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</si>
  <si>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</si>
  <si>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</si>
  <si>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</si>
  <si>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</si>
  <si>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</si>
  <si>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</si>
  <si>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</si>
  <si>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</si>
  <si>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</si>
  <si>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</si>
  <si>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</si>
  <si>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</si>
  <si>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</si>
  <si>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</si>
  <si>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</si>
  <si>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</si>
  <si>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</si>
  <si>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</si>
  <si>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</si>
  <si>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</si>
  <si>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</si>
  <si>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</si>
  <si>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</si>
  <si>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</si>
  <si>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</si>
  <si>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</si>
  <si>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</si>
  <si>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</si>
  <si>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</si>
  <si>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</si>
  <si>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</si>
  <si>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</si>
  <si>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</si>
  <si>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</si>
  <si>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</si>
  <si>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</si>
  <si>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</si>
  <si>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</si>
  <si>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</si>
  <si>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</si>
  <si>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</si>
  <si>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</si>
  <si>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</si>
  <si>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</si>
  <si>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</si>
  <si>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</si>
  <si>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</si>
  <si>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</si>
  <si>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</si>
  <si>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</si>
  <si>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</si>
  <si>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</si>
  <si>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</si>
  <si>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</si>
  <si>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</si>
  <si>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</si>
  <si>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</si>
  <si>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</si>
  <si>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</si>
  <si>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</si>
  <si>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</si>
  <si>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</si>
  <si>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</si>
  <si>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</si>
  <si>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</si>
  <si>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</si>
  <si>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</si>
  <si>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</si>
  <si>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</si>
  <si>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</si>
  <si>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</si>
  <si>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</si>
  <si>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</si>
  <si>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</si>
  <si>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</si>
  <si>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</si>
  <si>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</si>
  <si>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</si>
  <si>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</si>
  <si>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</si>
  <si>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</si>
  <si>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</si>
  <si>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</si>
  <si>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</si>
  <si>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</si>
  <si>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</si>
  <si>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</si>
  <si>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</si>
  <si>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</si>
  <si>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</si>
  <si>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</si>
  <si>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</si>
  <si>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</si>
  <si>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</si>
  <si>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</si>
  <si>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</si>
  <si>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</si>
  <si>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</si>
  <si>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</si>
  <si>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</si>
  <si>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</si>
  <si>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</si>
  <si>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</si>
  <si>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</si>
  <si>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</si>
  <si>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</si>
  <si>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</si>
  <si>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</si>
  <si>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</si>
  <si>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</si>
  <si>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</si>
  <si>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</si>
  <si>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</si>
  <si>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</si>
  <si>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</si>
  <si>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</si>
  <si>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</si>
  <si>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</si>
  <si>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</si>
  <si>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</si>
  <si>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</si>
  <si>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</si>
  <si>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</si>
  <si>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</si>
  <si>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</si>
  <si>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</si>
  <si>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</si>
  <si>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</si>
  <si>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</si>
  <si>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</si>
  <si>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</si>
  <si>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</si>
  <si>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</si>
  <si>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</si>
  <si>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</si>
  <si>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</si>
  <si>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</si>
  <si>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</si>
  <si>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</si>
  <si>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</si>
  <si>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</si>
  <si>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</si>
  <si>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</si>
  <si>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</si>
  <si>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</si>
  <si>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</si>
  <si>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</si>
  <si>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</si>
  <si>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</si>
  <si>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</si>
  <si>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</si>
  <si>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</si>
  <si>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</si>
  <si>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</si>
  <si>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</si>
  <si>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</si>
  <si>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</si>
  <si>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</si>
  <si>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</si>
  <si>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</si>
  <si>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</si>
  <si>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</si>
  <si>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</si>
  <si>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</si>
  <si>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</si>
  <si>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</si>
  <si>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</si>
  <si>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</si>
  <si>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</si>
  <si>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</si>
  <si>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</si>
  <si>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</si>
  <si>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</si>
  <si>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</si>
  <si>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</si>
  <si>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</si>
  <si>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</si>
  <si>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</si>
  <si>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</si>
  <si>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</si>
  <si>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</si>
  <si>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</si>
  <si>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</si>
  <si>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</si>
  <si>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</si>
  <si>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</si>
  <si>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</si>
  <si>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</si>
  <si>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</si>
  <si>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</si>
  <si>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</si>
  <si>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</si>
  <si>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</si>
  <si>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</si>
  <si>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</si>
  <si>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</si>
  <si>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</si>
  <si>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</si>
  <si>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</si>
  <si>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</si>
  <si>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</si>
  <si>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</si>
  <si>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</si>
  <si>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</si>
  <si>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</si>
  <si>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</si>
  <si>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</si>
  <si>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</si>
  <si>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</si>
  <si>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</si>
  <si>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</si>
  <si>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</si>
  <si>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</si>
  <si>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</si>
  <si>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</si>
  <si>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</si>
  <si>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</si>
  <si>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</si>
  <si>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</si>
  <si>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</si>
  <si>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</si>
  <si>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</si>
  <si>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</si>
  <si>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</si>
  <si>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</si>
  <si>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</si>
  <si>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</si>
  <si>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</si>
  <si>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</si>
  <si>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</si>
  <si>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</si>
  <si>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</si>
  <si>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</si>
  <si>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</si>
  <si>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</si>
  <si>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</si>
  <si>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</si>
  <si>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</si>
  <si>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</si>
  <si>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</si>
  <si>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</si>
  <si>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</si>
  <si>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</si>
  <si>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</si>
  <si>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</si>
  <si>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</si>
  <si>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</si>
  <si>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</si>
  <si>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</si>
  <si>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</si>
  <si>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</si>
  <si>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</si>
  <si>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</si>
  <si>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</si>
  <si>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</si>
  <si>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</si>
  <si>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</si>
  <si>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</si>
  <si>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</si>
  <si>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</si>
  <si>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</si>
  <si>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</si>
  <si>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</si>
  <si>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</si>
  <si>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</si>
  <si>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</si>
  <si>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</si>
  <si>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</si>
  <si>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</si>
  <si>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</si>
  <si>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</si>
  <si>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</si>
  <si>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</si>
  <si>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</si>
  <si>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</si>
  <si>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</si>
  <si>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</si>
  <si>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</si>
  <si>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</si>
  <si>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</si>
  <si>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</si>
  <si>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</si>
  <si>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</si>
  <si>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</si>
  <si>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</si>
  <si>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</si>
  <si>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</si>
  <si>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</si>
  <si>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</si>
  <si>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</si>
  <si>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</si>
  <si>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</si>
  <si>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</si>
  <si>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</si>
  <si>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</si>
  <si>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</si>
  <si>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</si>
  <si>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</si>
  <si>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</si>
  <si>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</si>
  <si>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</si>
  <si>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</si>
  <si>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</si>
  <si>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</si>
  <si>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</si>
  <si>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</si>
  <si>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</si>
  <si>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</si>
  <si>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</si>
  <si>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</si>
  <si>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</si>
  <si>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</si>
  <si>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</si>
  <si>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</si>
  <si>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</si>
  <si>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</si>
  <si>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</si>
  <si>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</si>
  <si>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</si>
  <si>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</si>
  <si>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</si>
  <si>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</si>
  <si>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</si>
  <si>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</si>
  <si>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</si>
  <si>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</si>
  <si>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</si>
  <si>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</si>
  <si>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</si>
  <si>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</si>
  <si>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</si>
  <si>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</si>
  <si>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</si>
  <si>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</si>
  <si>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</si>
  <si>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</si>
  <si>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</si>
  <si>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</si>
  <si>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</si>
  <si>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</si>
  <si>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</si>
  <si>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</si>
  <si>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</si>
  <si>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</si>
  <si>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</si>
  <si>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</si>
  <si>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</si>
  <si>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</si>
  <si>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</si>
  <si>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</si>
  <si>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</si>
  <si>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</si>
  <si>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</si>
  <si>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</si>
  <si>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</si>
  <si>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</si>
  <si>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</si>
  <si>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</si>
  <si>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</si>
  <si>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</si>
  <si>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</si>
  <si>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</si>
  <si>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</si>
  <si>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</si>
  <si>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</si>
  <si>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</si>
  <si>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</si>
  <si>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</si>
  <si>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</si>
  <si>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</si>
  <si>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</si>
  <si>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</si>
  <si>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</si>
  <si>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</si>
  <si>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</si>
  <si>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</si>
  <si>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</si>
  <si>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</si>
  <si>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</si>
  <si>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</si>
  <si>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</si>
  <si>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</si>
  <si>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</si>
  <si>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</si>
  <si>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</si>
  <si>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</si>
  <si>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</si>
  <si>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</si>
  <si>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</si>
  <si>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</si>
  <si>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</si>
  <si>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</si>
  <si>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</si>
  <si>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</si>
  <si>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</si>
  <si>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</si>
  <si>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</si>
  <si>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</si>
  <si>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</si>
  <si>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</si>
  <si>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</si>
  <si>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</si>
  <si>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</si>
  <si>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</si>
  <si>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</si>
  <si>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</si>
  <si>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</si>
  <si>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</si>
  <si>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</si>
  <si>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</si>
  <si>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</si>
  <si>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</si>
  <si>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</si>
  <si>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</si>
  <si>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</si>
  <si>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</si>
  <si>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</si>
  <si>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</si>
  <si>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</si>
  <si>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</si>
  <si>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</si>
  <si>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</si>
  <si>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</si>
  <si>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</si>
  <si>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</si>
  <si>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</si>
  <si>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</si>
  <si>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</si>
  <si>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</si>
  <si>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</si>
  <si>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</si>
  <si>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</si>
  <si>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</si>
  <si>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</si>
  <si>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</si>
  <si>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</si>
  <si>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</si>
  <si>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</si>
  <si>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</si>
  <si>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</si>
  <si>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</si>
  <si>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</si>
  <si>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</si>
  <si>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</si>
  <si>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</si>
  <si>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</si>
  <si>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</si>
  <si>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</si>
  <si>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</si>
  <si>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</si>
  <si>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</si>
  <si>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</si>
  <si>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</si>
  <si>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</si>
  <si>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</si>
  <si>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</si>
  <si>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</si>
  <si>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</si>
  <si>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</si>
  <si>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</si>
  <si>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</si>
  <si>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</si>
  <si>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</si>
  <si>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</si>
  <si>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</si>
  <si>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</si>
  <si>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</si>
  <si>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</si>
  <si>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</si>
  <si>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</si>
  <si>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</si>
  <si>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</si>
  <si>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</si>
  <si>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</si>
  <si>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</si>
  <si>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</si>
  <si>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</si>
  <si>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</si>
  <si>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</si>
  <si>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</si>
  <si>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</si>
  <si>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</si>
  <si>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</si>
  <si>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</si>
  <si>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</si>
  <si>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</si>
  <si>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</si>
  <si>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</si>
  <si>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</si>
  <si>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</si>
  <si>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</si>
  <si>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</si>
  <si>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</si>
  <si>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</si>
  <si>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</si>
  <si>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</si>
  <si>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</si>
  <si>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</si>
  <si>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</si>
  <si>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</si>
  <si>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</si>
  <si>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</si>
  <si>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</si>
  <si>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</si>
  <si>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</si>
  <si>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</si>
  <si>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</si>
  <si>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</si>
  <si>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</si>
  <si>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</si>
  <si>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</si>
  <si>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</si>
  <si>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</si>
  <si>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</si>
  <si>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</si>
  <si>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</si>
  <si>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</si>
  <si>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</si>
  <si>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</si>
  <si>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</si>
  <si>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</si>
  <si>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</si>
  <si>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</si>
  <si>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</si>
  <si>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</si>
  <si>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</si>
  <si>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</si>
  <si>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</si>
  <si>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</si>
  <si>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</si>
  <si>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</si>
  <si>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</si>
  <si>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</si>
  <si>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</si>
  <si>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</si>
  <si>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</si>
  <si>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</si>
  <si>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</si>
  <si>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</si>
  <si>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</si>
  <si>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</si>
  <si>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</si>
  <si>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</si>
  <si>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</si>
  <si>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</si>
  <si>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</si>
  <si>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</si>
  <si>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</si>
  <si>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</si>
  <si>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</si>
  <si>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</si>
  <si>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</si>
  <si>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</si>
  <si>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</si>
  <si>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</si>
  <si>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</si>
  <si>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</si>
  <si>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</si>
  <si>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</si>
  <si>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</si>
  <si>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</si>
  <si>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</si>
  <si>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</si>
  <si>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</si>
  <si>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</si>
  <si>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</si>
  <si>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</si>
  <si>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</si>
  <si>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</si>
  <si>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</si>
  <si>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</si>
  <si>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</si>
  <si>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</si>
  <si>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</si>
  <si>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</si>
  <si>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</si>
  <si>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</si>
  <si>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</si>
  <si>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</si>
  <si>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</si>
  <si>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</si>
  <si>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</si>
  <si>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</si>
  <si>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</si>
  <si>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</si>
  <si>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</si>
  <si>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</si>
  <si>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</si>
  <si>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</si>
  <si>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</si>
  <si>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</si>
  <si>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</si>
  <si>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</si>
  <si>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</si>
  <si>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</si>
  <si>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</si>
  <si>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</si>
  <si>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</si>
  <si>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</si>
  <si>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</si>
  <si>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</si>
  <si>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</si>
  <si>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</si>
  <si>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</si>
  <si>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</si>
  <si>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</si>
  <si>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</si>
  <si>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</si>
  <si>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</si>
  <si>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</si>
  <si>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</si>
  <si>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</si>
  <si>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</si>
  <si>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</si>
  <si>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</si>
  <si>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</si>
  <si>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</si>
  <si>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</si>
  <si>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</si>
  <si>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</si>
  <si>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</si>
  <si>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</si>
  <si>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</si>
  <si>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</si>
  <si>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</si>
  <si>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</si>
  <si>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</si>
  <si>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</si>
  <si>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</si>
  <si>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</si>
  <si>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</si>
  <si>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</si>
  <si>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</si>
  <si>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</si>
  <si>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</si>
  <si>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</si>
  <si>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</si>
  <si>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</si>
  <si>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</si>
  <si>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</si>
  <si>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</si>
  <si>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</si>
  <si>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</si>
  <si>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</si>
  <si>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</si>
  <si>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</si>
  <si>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</si>
  <si>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</si>
  <si>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</si>
  <si>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</si>
  <si>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</si>
  <si>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</si>
  <si>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</si>
  <si>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</si>
  <si>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</si>
  <si>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</si>
  <si>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</si>
  <si>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</si>
  <si>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</si>
  <si>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</si>
  <si>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</si>
  <si>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</si>
  <si>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</si>
  <si>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</si>
  <si>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</si>
  <si>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</si>
  <si>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</si>
  <si>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</si>
  <si>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</si>
  <si>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</si>
  <si>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</si>
  <si>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</si>
  <si>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</si>
  <si>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</si>
  <si>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</si>
  <si>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</si>
  <si>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</si>
  <si>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</si>
  <si>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</si>
  <si>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</si>
  <si>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</si>
  <si>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</si>
  <si>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</si>
  <si>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</si>
  <si>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</si>
  <si>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</si>
  <si>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</si>
  <si>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</si>
  <si>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</si>
  <si>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</si>
  <si>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</si>
  <si>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</si>
  <si>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</si>
  <si>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</si>
  <si>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</si>
  <si>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</si>
  <si>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</si>
  <si>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</si>
  <si>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</si>
  <si>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</si>
  <si>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</si>
  <si>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</si>
  <si>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</si>
  <si>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</si>
  <si>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</si>
  <si>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</si>
  <si>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</si>
  <si>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</si>
  <si>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</si>
  <si>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</si>
  <si>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</si>
  <si>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</si>
  <si>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</si>
  <si>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</si>
  <si>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</si>
  <si>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</si>
  <si>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</si>
  <si>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</si>
  <si>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</si>
  <si>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</si>
  <si>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</si>
  <si>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</si>
  <si>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</si>
  <si>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</si>
  <si>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</si>
  <si>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</si>
  <si>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</si>
  <si>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</si>
  <si>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</si>
  <si>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</si>
  <si>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</si>
  <si>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</si>
  <si>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</si>
  <si>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</si>
  <si>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</si>
  <si>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</si>
  <si>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</si>
  <si>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</si>
  <si>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</si>
  <si>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</si>
  <si>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</si>
  <si>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</si>
  <si>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</si>
  <si>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</si>
  <si>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</si>
  <si>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</si>
  <si>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</si>
  <si>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</si>
  <si>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</si>
  <si>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</si>
  <si>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</si>
  <si>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</si>
  <si>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</si>
  <si>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</si>
  <si>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</si>
  <si>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</si>
  <si>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</si>
  <si>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</si>
  <si>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</si>
  <si>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</si>
  <si>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</si>
  <si>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</si>
  <si>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</si>
  <si>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</si>
  <si>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</si>
  <si>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</si>
  <si>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</si>
  <si>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</si>
  <si>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</si>
  <si>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</si>
  <si>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</si>
  <si>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</si>
  <si>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</si>
  <si>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</si>
  <si>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</si>
  <si>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</si>
  <si>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</si>
  <si>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</si>
  <si>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</si>
  <si>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</si>
  <si>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</si>
  <si>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</si>
  <si>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</si>
  <si>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</si>
  <si>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</si>
  <si>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</si>
  <si>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</si>
  <si>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</si>
  <si>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</si>
  <si>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</si>
  <si>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</si>
  <si>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</si>
  <si>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</si>
  <si>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</si>
  <si>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</si>
  <si>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</si>
  <si>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</si>
  <si>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</si>
  <si>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</si>
  <si>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</si>
  <si>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</si>
  <si>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</si>
  <si>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</si>
  <si>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</si>
  <si>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</si>
  <si>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</si>
  <si>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</si>
  <si>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</si>
  <si>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</si>
  <si>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</si>
  <si>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</si>
  <si>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</si>
  <si>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</si>
  <si>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</si>
  <si>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</si>
  <si>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</si>
  <si>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</si>
  <si>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</si>
  <si>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</si>
  <si>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</si>
  <si>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</si>
  <si>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</si>
  <si>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</si>
  <si>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</si>
  <si>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</si>
  <si>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</si>
  <si>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</si>
  <si>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</si>
  <si>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</si>
  <si>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</si>
  <si>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</si>
  <si>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</si>
  <si>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</si>
  <si>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</si>
  <si>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</si>
  <si>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</si>
  <si>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</si>
  <si>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</si>
  <si>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</si>
  <si>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</si>
  <si>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</si>
  <si>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</si>
  <si>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</si>
  <si>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</si>
  <si>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</si>
  <si>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</si>
  <si>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</si>
  <si>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</si>
  <si>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</si>
  <si>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</si>
  <si>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</si>
  <si>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</si>
  <si>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</si>
  <si>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</si>
  <si>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</si>
  <si>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</si>
  <si>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</si>
  <si>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</si>
  <si>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</si>
  <si>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</si>
  <si>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</si>
  <si>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</si>
  <si>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</si>
  <si>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</si>
  <si>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</si>
  <si>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</si>
  <si>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</si>
  <si>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</si>
  <si>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</si>
  <si>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</si>
  <si>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</si>
  <si>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</si>
  <si>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</si>
  <si>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</si>
  <si>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</si>
  <si>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</si>
  <si>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</si>
  <si>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</si>
  <si>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</si>
  <si>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</si>
  <si>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</si>
  <si>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</si>
  <si>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</si>
  <si>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</si>
  <si>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</si>
  <si>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</si>
  <si>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</si>
  <si>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</si>
  <si>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</si>
  <si>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</si>
  <si>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</si>
  <si>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</si>
  <si>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</si>
  <si>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</si>
  <si>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</si>
  <si>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</si>
  <si>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</si>
  <si>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</si>
  <si>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</si>
  <si>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</si>
  <si>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</si>
  <si>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</si>
  <si>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</si>
  <si>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</si>
  <si>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</si>
  <si>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</si>
  <si>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</si>
  <si>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</si>
  <si>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</si>
  <si>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</si>
  <si>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</si>
  <si>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</si>
  <si>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</si>
  <si>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</si>
  <si>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</si>
  <si>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</si>
  <si>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</si>
  <si>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</si>
  <si>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</si>
  <si>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</si>
  <si>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</si>
  <si>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</si>
  <si>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</si>
  <si>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</si>
  <si>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</si>
  <si>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</si>
  <si>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</si>
  <si>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</si>
  <si>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</si>
  <si>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</si>
  <si>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</si>
  <si>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</si>
  <si>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</si>
  <si>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</si>
  <si>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</si>
  <si>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</si>
  <si>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</si>
  <si>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</si>
  <si>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</si>
  <si>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</si>
  <si>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</si>
  <si>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</si>
  <si>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</si>
  <si>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</si>
  <si>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</si>
  <si>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</si>
  <si>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</si>
  <si>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</si>
  <si>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</si>
  <si>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</si>
  <si>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</si>
  <si>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</si>
  <si>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</si>
  <si>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</si>
  <si>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</si>
  <si>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</si>
  <si>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</si>
  <si>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</si>
  <si>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</si>
  <si>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</si>
  <si>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</si>
  <si>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</si>
  <si>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</si>
  <si>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</si>
  <si>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</si>
  <si>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</si>
  <si>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</si>
  <si>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</si>
  <si>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</si>
  <si>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</si>
  <si>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</si>
  <si>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</si>
  <si>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</si>
  <si>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</si>
  <si>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</si>
  <si>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</si>
  <si>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</si>
  <si>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</si>
  <si>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</si>
  <si>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</si>
  <si>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</si>
  <si>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</si>
  <si>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</si>
  <si>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</si>
  <si>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</si>
  <si>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</si>
  <si>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</si>
  <si>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</si>
  <si>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</si>
  <si>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</si>
  <si>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</si>
  <si>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</si>
  <si>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</si>
  <si>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</si>
  <si>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</si>
  <si>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</si>
  <si>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</si>
  <si>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</si>
  <si>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</si>
  <si>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</si>
  <si>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</si>
  <si>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</si>
  <si>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</si>
  <si>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</si>
  <si>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</si>
  <si>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</si>
  <si>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</si>
  <si>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</si>
  <si>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</si>
  <si>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</si>
  <si>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</si>
  <si>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</si>
  <si>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</si>
  <si>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</si>
  <si>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</si>
  <si>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</si>
  <si>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</si>
  <si>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</si>
  <si>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</si>
  <si>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</si>
  <si>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</si>
  <si>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</si>
  <si>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</si>
  <si>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</si>
  <si>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</si>
  <si>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</si>
  <si>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</si>
  <si>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</si>
  <si>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</si>
  <si>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</si>
  <si>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</si>
  <si>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</si>
  <si>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</si>
  <si>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</si>
  <si>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</si>
  <si>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</si>
  <si>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</si>
  <si>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</si>
  <si>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</si>
  <si>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</si>
  <si>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</si>
  <si>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</si>
  <si>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</si>
  <si>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</si>
  <si>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</si>
  <si>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</si>
  <si>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</si>
  <si>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</si>
  <si>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</si>
  <si>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</si>
  <si>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</si>
  <si>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</si>
  <si>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</si>
  <si>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</si>
  <si>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</si>
  <si>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</si>
  <si>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</si>
  <si>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</si>
  <si>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</si>
  <si>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</si>
  <si>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</si>
  <si>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</si>
  <si>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</si>
  <si>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</si>
  <si>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</si>
  <si>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</si>
  <si>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</si>
  <si>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</si>
  <si>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</si>
  <si>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</si>
  <si>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</si>
  <si>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</si>
  <si>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</si>
  <si>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</si>
  <si>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</si>
  <si>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</si>
  <si>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</si>
  <si>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</si>
  <si>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</si>
  <si>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</si>
  <si>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</si>
  <si>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</si>
  <si>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</si>
  <si>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</si>
  <si>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</si>
  <si>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</si>
  <si>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</si>
  <si>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</si>
  <si>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</si>
  <si>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</si>
  <si>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</si>
  <si>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</si>
  <si>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</si>
  <si>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</si>
  <si>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</si>
  <si>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</si>
  <si>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</si>
  <si>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</si>
  <si>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</si>
  <si>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</si>
  <si>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</si>
  <si>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</si>
  <si>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</si>
  <si>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</si>
  <si>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</si>
  <si>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</si>
  <si>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</si>
  <si>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</si>
  <si>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</si>
  <si>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</si>
  <si>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</si>
  <si>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</si>
  <si>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</si>
  <si>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</si>
  <si>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</si>
  <si>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</si>
  <si>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</si>
  <si>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</si>
  <si>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</si>
  <si>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</si>
  <si>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</si>
  <si>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</si>
  <si>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</si>
  <si>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</si>
  <si>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</si>
  <si>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</si>
  <si>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</si>
  <si>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</si>
  <si>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</si>
  <si>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</si>
  <si>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</si>
  <si>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</si>
  <si>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</si>
  <si>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</si>
  <si>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</si>
  <si>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</si>
  <si>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</si>
  <si>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</si>
  <si>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</si>
  <si>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</si>
  <si>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</si>
  <si>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</si>
  <si>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</si>
  <si>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</si>
  <si>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</si>
  <si>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</si>
  <si>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</si>
  <si>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</si>
  <si>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</si>
  <si>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</si>
  <si>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</si>
  <si>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</si>
  <si>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</si>
  <si>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</si>
  <si>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</si>
  <si>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</si>
  <si>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</si>
  <si>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</si>
  <si>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</si>
  <si>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</si>
  <si>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</si>
  <si>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</si>
  <si>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</si>
  <si>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</si>
  <si>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</si>
  <si>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</si>
  <si>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</si>
  <si>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</si>
  <si>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</si>
  <si>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</si>
  <si>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</si>
  <si>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</si>
  <si>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</si>
  <si>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</si>
  <si>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</si>
  <si>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</si>
  <si>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</si>
  <si>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</si>
  <si>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</si>
  <si>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</si>
  <si>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</si>
  <si>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</si>
  <si>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</si>
  <si>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</si>
  <si>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</si>
  <si>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</si>
  <si>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</si>
  <si>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</si>
  <si>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</si>
  <si>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</si>
  <si>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</si>
  <si>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</si>
  <si>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</si>
  <si>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</si>
  <si>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</si>
  <si>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</si>
  <si>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</si>
  <si>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</si>
  <si>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</si>
  <si>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</si>
  <si>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</si>
  <si>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</si>
  <si>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</si>
  <si>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</si>
  <si>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</si>
  <si>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</si>
  <si>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</si>
  <si>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</si>
  <si>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</si>
  <si>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</si>
  <si>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</si>
  <si>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</si>
  <si>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</si>
  <si>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</si>
  <si>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</si>
  <si>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</si>
  <si>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</si>
  <si>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</si>
  <si>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</si>
  <si>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</si>
  <si>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</si>
  <si>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</si>
  <si>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</si>
  <si>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</si>
  <si>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</si>
  <si>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</si>
  <si>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</si>
  <si>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</si>
  <si>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</si>
  <si>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</si>
  <si>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</si>
  <si>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</si>
  <si>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</si>
  <si>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</si>
  <si>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</si>
  <si>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</si>
  <si>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</si>
  <si>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</si>
  <si>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</si>
  <si>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</si>
  <si>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</si>
  <si>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</si>
  <si>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</si>
  <si>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</si>
  <si>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</si>
  <si>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</si>
  <si>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</si>
  <si>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</si>
  <si>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</si>
  <si>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</si>
  <si>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</si>
  <si>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</si>
  <si>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</si>
  <si>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</si>
  <si>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</si>
  <si>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</si>
  <si>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</si>
  <si>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</si>
  <si>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</si>
  <si>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</si>
  <si>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</si>
  <si>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</si>
  <si>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</si>
  <si>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</si>
  <si>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</si>
  <si>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</si>
  <si>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</si>
  <si>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</si>
  <si>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</si>
  <si>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</si>
  <si>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</si>
  <si>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</si>
  <si>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</si>
  <si>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</si>
  <si>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</si>
  <si>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</si>
  <si>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</si>
  <si>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</si>
  <si>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</si>
  <si>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</si>
  <si>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</si>
  <si>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</si>
  <si>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</si>
  <si>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</si>
  <si>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</si>
  <si>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</si>
  <si>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</si>
  <si>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</si>
  <si>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</si>
  <si>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</si>
  <si>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</si>
  <si>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</si>
  <si>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</si>
  <si>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</si>
  <si>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</si>
  <si>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</si>
  <si>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</si>
  <si>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</si>
  <si>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</si>
  <si>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</si>
  <si>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</si>
  <si>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</si>
  <si>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</si>
  <si>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</si>
  <si>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</si>
  <si>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</si>
  <si>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</si>
  <si>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</si>
  <si>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</si>
  <si>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</si>
  <si>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</si>
  <si>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</si>
  <si>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</si>
  <si>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</si>
  <si>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</si>
  <si>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</si>
  <si>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</si>
  <si>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</si>
  <si>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</si>
  <si>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</si>
  <si>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</si>
  <si>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</si>
  <si>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</si>
  <si>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</si>
  <si>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</si>
  <si>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</si>
  <si>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</si>
  <si>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</si>
  <si>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</si>
  <si>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</si>
  <si>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</si>
  <si>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</si>
  <si>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</si>
  <si>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</si>
  <si>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</si>
  <si>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</si>
  <si>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</si>
  <si>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</si>
  <si>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</si>
  <si>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</si>
  <si>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</si>
  <si>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</si>
  <si>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</si>
  <si>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</si>
  <si>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</si>
  <si>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</si>
  <si>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</si>
  <si>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</si>
  <si>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</si>
  <si>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</si>
  <si>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</si>
  <si>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</si>
  <si>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</si>
  <si>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</si>
  <si>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</si>
  <si>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</si>
  <si>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</si>
  <si>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</si>
  <si>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</si>
  <si>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</si>
  <si>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</si>
  <si>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</si>
  <si>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</si>
  <si>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</si>
  <si>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</si>
  <si>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</si>
  <si>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</si>
  <si>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</si>
  <si>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</si>
  <si>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</si>
  <si>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</si>
  <si>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</si>
  <si>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</si>
  <si>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</si>
  <si>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</si>
  <si>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</si>
  <si>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</si>
  <si>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</si>
  <si>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</si>
  <si>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</si>
  <si>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</si>
  <si>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</si>
  <si>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</si>
  <si>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</si>
  <si>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</si>
  <si>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</si>
  <si>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</si>
  <si>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</si>
  <si>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</si>
  <si>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</si>
  <si>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</si>
  <si>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</si>
  <si>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</si>
  <si>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</si>
  <si>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</si>
  <si>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</si>
  <si>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</si>
  <si>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</si>
  <si>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</si>
  <si>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</si>
  <si>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</si>
  <si>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</si>
  <si>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</si>
  <si>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</si>
  <si>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</si>
  <si>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</si>
  <si>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</si>
  <si>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</si>
  <si>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</si>
  <si>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</si>
  <si>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</si>
  <si>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</si>
  <si>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</si>
  <si>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</si>
  <si>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</si>
  <si>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</si>
  <si>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</si>
  <si>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</si>
  <si>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</si>
  <si>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</si>
  <si>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</si>
  <si>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</si>
  <si>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</si>
  <si>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</si>
  <si>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</si>
  <si>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</si>
  <si>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</si>
  <si>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</si>
  <si>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</si>
  <si>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</si>
  <si>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</si>
  <si>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</si>
  <si>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</si>
  <si>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</si>
  <si>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</si>
  <si>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</si>
  <si>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</si>
  <si>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</si>
  <si>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</si>
  <si>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</si>
  <si>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</si>
  <si>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</si>
  <si>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</si>
  <si>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</si>
  <si>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</si>
  <si>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</si>
  <si>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</si>
  <si>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</si>
  <si>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</si>
  <si>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</si>
  <si>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</si>
  <si>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</si>
  <si>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</si>
  <si>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</si>
  <si>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</si>
  <si>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</si>
  <si>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</si>
  <si>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</si>
  <si>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</si>
  <si>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</si>
  <si>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</si>
  <si>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</si>
  <si>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</si>
  <si>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</si>
  <si>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</si>
  <si>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</si>
  <si>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</si>
  <si>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</si>
  <si>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</si>
  <si>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</si>
  <si>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</si>
  <si>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</si>
  <si>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</si>
  <si>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</si>
  <si>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</si>
  <si>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</si>
  <si>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</si>
  <si>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</si>
  <si>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</si>
  <si>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</si>
  <si>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</si>
  <si>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</si>
  <si>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</si>
  <si>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</si>
  <si>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</si>
  <si>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</si>
  <si>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</si>
  <si>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</si>
  <si>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</si>
  <si>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</si>
  <si>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</si>
  <si>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</si>
  <si>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</si>
  <si>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</si>
  <si>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</si>
  <si>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</si>
  <si>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</si>
  <si>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</si>
  <si>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</si>
  <si>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</si>
  <si>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</si>
  <si>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</si>
  <si>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</si>
  <si>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</si>
  <si>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</si>
  <si>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</si>
  <si>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</si>
  <si>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</si>
  <si>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</si>
  <si>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</si>
  <si>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</si>
  <si>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</si>
  <si>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</si>
  <si>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</si>
  <si>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</si>
  <si>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</si>
  <si>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</si>
  <si>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</si>
  <si>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</si>
  <si>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</si>
  <si>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</si>
  <si>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</si>
  <si>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</si>
  <si>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</si>
  <si>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</si>
  <si>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</si>
  <si>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</si>
  <si>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</si>
  <si>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</si>
  <si>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</si>
  <si>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</si>
  <si>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</si>
  <si>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</si>
  <si>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</si>
  <si>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</si>
  <si>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</si>
  <si>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</si>
  <si>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</si>
  <si>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</si>
  <si>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</si>
  <si>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</si>
  <si>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</si>
  <si>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</si>
  <si>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</si>
  <si>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</si>
  <si>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</si>
  <si>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</si>
  <si>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</si>
  <si>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</si>
  <si>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</si>
  <si>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</si>
  <si>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</si>
  <si>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</si>
  <si>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</si>
  <si>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</si>
  <si>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</si>
  <si>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</si>
  <si>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</si>
  <si>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</si>
  <si>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</si>
  <si>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</si>
  <si>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</si>
  <si>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</si>
  <si>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</si>
  <si>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</si>
  <si>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</si>
  <si>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</si>
  <si>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</si>
  <si>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</si>
  <si>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</si>
  <si>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</si>
  <si>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</si>
  <si>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</si>
  <si>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</si>
  <si>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</si>
  <si>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</si>
  <si>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</si>
  <si>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</si>
  <si>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</si>
  <si>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</si>
  <si>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</si>
  <si>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</si>
  <si>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</si>
  <si>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</si>
  <si>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</si>
  <si>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</si>
  <si>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</si>
  <si>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</si>
  <si>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</si>
  <si>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</si>
  <si>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</si>
  <si>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</si>
  <si>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</si>
  <si>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</si>
  <si>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</si>
  <si>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</si>
  <si>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</si>
  <si>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</si>
  <si>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</si>
  <si>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</si>
  <si>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</si>
  <si>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</si>
  <si>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</si>
  <si>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</si>
  <si>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</si>
  <si>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</si>
  <si>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</si>
  <si>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</si>
  <si>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</si>
  <si>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</si>
  <si>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</si>
  <si>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</si>
  <si>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</si>
  <si>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</si>
  <si>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</si>
  <si>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</si>
  <si>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</si>
  <si>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</si>
  <si>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</si>
  <si>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</si>
  <si>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</si>
  <si>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</si>
  <si>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</si>
  <si>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</si>
  <si>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</si>
  <si>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</si>
  <si>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</si>
  <si>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</si>
  <si>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</si>
  <si>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</si>
  <si>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</si>
  <si>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</si>
  <si>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</si>
  <si>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</si>
  <si>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</si>
  <si>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</si>
  <si>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</si>
  <si>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</si>
  <si>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</si>
  <si>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</si>
  <si>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</si>
  <si>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</si>
  <si>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</si>
  <si>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</si>
  <si>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</si>
  <si>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</si>
  <si>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</si>
  <si>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</si>
  <si>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</si>
  <si>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</si>
  <si>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</si>
  <si>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</si>
  <si>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</si>
  <si>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</si>
  <si>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</si>
  <si>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</si>
  <si>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</si>
  <si>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</si>
  <si>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</si>
  <si>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</si>
  <si>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</si>
  <si>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</si>
  <si>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</si>
  <si>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</si>
  <si>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</si>
  <si>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</si>
  <si>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</si>
  <si>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</si>
  <si>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</si>
  <si>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</si>
  <si>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</si>
  <si>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</si>
  <si>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</si>
  <si>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</si>
  <si>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</si>
  <si>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</si>
  <si>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</si>
  <si>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</si>
  <si>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</si>
  <si>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</si>
  <si>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</si>
  <si>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</si>
  <si>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</si>
  <si>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</si>
  <si>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</si>
  <si>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</si>
  <si>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</si>
  <si>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</si>
  <si>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</si>
  <si>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</si>
  <si>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</si>
  <si>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</si>
  <si>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</si>
  <si>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</si>
  <si>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</si>
  <si>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</si>
  <si>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</si>
  <si>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</si>
  <si>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</si>
  <si>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</si>
  <si>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</si>
  <si>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</si>
  <si>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</si>
  <si>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</si>
  <si>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</si>
  <si>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</si>
  <si>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</si>
  <si>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</si>
  <si>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</si>
  <si>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</si>
  <si>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</si>
  <si>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</si>
  <si>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</si>
  <si>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</si>
  <si>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</si>
  <si>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</si>
  <si>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</si>
  <si>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</si>
  <si>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</si>
  <si>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</si>
  <si>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</si>
  <si>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</si>
  <si>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</si>
  <si>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</si>
  <si>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</si>
  <si>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</si>
  <si>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</si>
  <si>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</si>
  <si>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</si>
  <si>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</si>
  <si>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</si>
  <si>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</si>
  <si>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</si>
  <si>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</si>
  <si>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</si>
  <si>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</si>
  <si>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</si>
  <si>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</si>
  <si>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</si>
  <si>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</si>
  <si>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</si>
  <si>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</si>
  <si>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</si>
  <si>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</si>
  <si>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</si>
  <si>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</si>
  <si>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</si>
  <si>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</si>
  <si>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</si>
  <si>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</si>
  <si>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</si>
  <si>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</si>
  <si>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</si>
  <si>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</si>
  <si>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</si>
  <si>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</si>
  <si>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</si>
  <si>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</si>
  <si>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</si>
  <si>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</si>
  <si>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</si>
  <si>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</si>
  <si>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</si>
  <si>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</si>
  <si>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</si>
  <si>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</si>
  <si>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</si>
  <si>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</si>
  <si>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</si>
  <si>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</si>
  <si>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</si>
  <si>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</si>
  <si>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</si>
  <si>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</si>
  <si>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</si>
  <si>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</si>
  <si>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</si>
  <si>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</si>
  <si>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</si>
  <si>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</si>
  <si>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</si>
  <si>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</si>
  <si>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</si>
  <si>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</si>
  <si>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</si>
  <si>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</si>
  <si>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</si>
  <si>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</si>
  <si>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</si>
  <si>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</si>
  <si>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</si>
  <si>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</si>
  <si>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</si>
  <si>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</si>
  <si>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</si>
  <si>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</si>
  <si>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</si>
  <si>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</si>
  <si>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</si>
  <si>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</si>
  <si>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</si>
  <si>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</si>
  <si>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</si>
  <si>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</si>
  <si>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</si>
  <si>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</si>
  <si>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</si>
  <si>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</si>
  <si>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</si>
  <si>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</si>
  <si>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</si>
  <si>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</si>
  <si>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</si>
  <si>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</si>
  <si>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</si>
  <si>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</si>
  <si>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</si>
  <si>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</si>
  <si>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</si>
  <si>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</si>
  <si>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</si>
  <si>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</si>
  <si>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</si>
  <si>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</si>
  <si>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</si>
  <si>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</si>
  <si>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</si>
  <si>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</si>
  <si>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</si>
  <si>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</si>
  <si>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</si>
  <si>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</si>
  <si>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</si>
  <si>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</si>
  <si>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</si>
  <si>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</si>
  <si>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</si>
  <si>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</si>
  <si>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</si>
  <si>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</si>
  <si>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</si>
  <si>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</si>
  <si>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</si>
  <si>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</si>
  <si>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</si>
  <si>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</si>
  <si>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</si>
  <si>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</si>
  <si>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</si>
  <si>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</si>
  <si>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</si>
  <si>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</si>
  <si>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</si>
  <si>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</si>
  <si>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</si>
  <si>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</si>
  <si>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</si>
  <si>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</si>
  <si>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</si>
  <si>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</si>
  <si>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</si>
  <si>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</si>
  <si>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</si>
  <si>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</si>
  <si>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</si>
  <si>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</si>
  <si>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</si>
  <si>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</si>
  <si>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</si>
  <si>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</si>
  <si>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</si>
  <si>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</si>
  <si>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</si>
  <si>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</si>
  <si>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</si>
  <si>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</si>
  <si>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</si>
  <si>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</si>
  <si>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</si>
  <si>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</si>
  <si>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</si>
  <si>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</si>
  <si>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</si>
  <si>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</si>
  <si>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</si>
  <si>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</si>
  <si>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</si>
  <si>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</si>
  <si>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</si>
  <si>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</si>
  <si>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</si>
  <si>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</si>
  <si>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</si>
  <si>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</si>
  <si>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</si>
  <si>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</si>
  <si>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</si>
  <si>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</si>
  <si>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</si>
  <si>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</si>
  <si>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</si>
  <si>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</si>
  <si>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</si>
  <si>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</si>
  <si>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</si>
  <si>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</si>
  <si>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</si>
  <si>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</si>
  <si>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</si>
  <si>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</si>
  <si>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</si>
  <si>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</si>
  <si>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</si>
  <si>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</si>
  <si>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</si>
  <si>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</si>
  <si>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</si>
  <si>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</si>
  <si>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</si>
  <si>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</si>
  <si>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</si>
  <si>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</si>
  <si>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</si>
  <si>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</si>
  <si>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</si>
  <si>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</si>
  <si>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</si>
  <si>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</si>
  <si>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</si>
  <si>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</si>
  <si>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</si>
  <si>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</si>
  <si>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</si>
  <si>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</si>
  <si>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</si>
  <si>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</si>
  <si>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</si>
  <si>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</si>
  <si>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</si>
  <si>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</si>
  <si>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</si>
  <si>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</si>
  <si>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</si>
  <si>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</si>
  <si>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</si>
  <si>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</si>
  <si>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</si>
  <si>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</si>
  <si>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</si>
  <si>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</si>
  <si>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</si>
  <si>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</si>
  <si>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</si>
  <si>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</si>
  <si>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</si>
  <si>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</si>
  <si>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</si>
  <si>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</si>
  <si>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</si>
  <si>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</si>
  <si>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</si>
  <si>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</si>
  <si>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</si>
  <si>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</si>
  <si>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</si>
  <si>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</si>
  <si>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</si>
  <si>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</si>
  <si>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</si>
  <si>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</si>
  <si>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</si>
  <si>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</si>
  <si>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</si>
  <si>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</si>
  <si>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</si>
  <si>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</si>
  <si>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</si>
  <si>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</si>
  <si>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</si>
  <si>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</si>
  <si>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</si>
  <si>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</si>
  <si>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</si>
  <si>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</si>
  <si>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</si>
  <si>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</si>
  <si>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</si>
  <si>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</si>
  <si>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</si>
  <si>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</si>
  <si>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</si>
  <si>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</si>
  <si>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</si>
  <si>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</si>
  <si>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</si>
  <si>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</si>
  <si>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</si>
  <si>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</si>
  <si>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</si>
  <si>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</si>
  <si>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</si>
  <si>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</si>
  <si>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</si>
  <si>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</si>
  <si>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</si>
  <si>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</si>
  <si>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</si>
  <si>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</si>
  <si>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</si>
  <si>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</si>
  <si>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</si>
  <si>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</si>
  <si>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</si>
  <si>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</si>
  <si>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</si>
  <si>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</si>
  <si>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</si>
  <si>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</si>
  <si>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</si>
  <si>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</si>
  <si>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</si>
  <si>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</si>
  <si>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</si>
  <si>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</si>
  <si>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</si>
  <si>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</si>
  <si>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</si>
  <si>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</si>
  <si>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</si>
  <si>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</si>
  <si>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</si>
  <si>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</si>
  <si>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</si>
  <si>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</si>
  <si>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</si>
  <si>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</si>
  <si>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</si>
  <si>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</si>
  <si>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</si>
  <si>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</si>
  <si>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</si>
  <si>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</si>
  <si>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</si>
  <si>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</si>
  <si>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</si>
  <si>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</si>
  <si>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</si>
  <si>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</si>
  <si>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</si>
  <si>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</si>
  <si>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</si>
  <si>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</si>
  <si>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</si>
  <si>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</si>
  <si>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</si>
  <si>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</si>
  <si>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</si>
  <si>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</si>
  <si>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</si>
  <si>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</si>
  <si>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</si>
  <si>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</si>
  <si>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</si>
  <si>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</si>
  <si>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</si>
  <si>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</si>
  <si>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</si>
  <si>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</si>
  <si>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</si>
  <si>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</si>
  <si>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</si>
  <si>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</si>
  <si>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</si>
  <si>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</si>
  <si>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</si>
  <si>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</si>
  <si>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</si>
  <si>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</si>
  <si>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</si>
  <si>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</si>
  <si>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</si>
  <si>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</si>
  <si>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</si>
  <si>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</si>
  <si>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</si>
  <si>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</si>
  <si>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</si>
  <si>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</si>
  <si>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</si>
  <si>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</si>
  <si>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</si>
  <si>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</si>
  <si>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</si>
  <si>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</si>
  <si>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</si>
  <si>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</si>
  <si>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</si>
  <si>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</si>
  <si>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</si>
  <si>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</si>
  <si>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</si>
  <si>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</si>
  <si>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</si>
  <si>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</si>
  <si>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</si>
  <si>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</si>
  <si>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</si>
  <si>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</si>
  <si>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</si>
  <si>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</si>
  <si>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</si>
  <si>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</si>
  <si>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</si>
  <si>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</si>
  <si>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</si>
  <si>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</si>
  <si>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</si>
  <si>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</si>
  <si>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</si>
  <si>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</si>
  <si>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</si>
  <si>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</si>
  <si>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</si>
  <si>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</si>
  <si>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</si>
  <si>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</si>
  <si>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</si>
  <si>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</si>
  <si>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</si>
  <si>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</si>
  <si>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</si>
  <si>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</si>
  <si>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</si>
  <si>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</si>
  <si>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</si>
  <si>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</si>
  <si>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</si>
  <si>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</si>
  <si>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</si>
  <si>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</si>
  <si>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</si>
  <si>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</si>
  <si>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</si>
  <si>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</si>
  <si>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</si>
  <si>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</si>
  <si>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</si>
  <si>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</si>
  <si>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</si>
  <si>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</si>
  <si>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</si>
  <si>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</si>
  <si>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</si>
  <si>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</si>
  <si>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</si>
  <si>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</si>
  <si>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</si>
  <si>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</si>
  <si>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</si>
  <si>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</si>
  <si>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</si>
  <si>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</si>
  <si>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</si>
  <si>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</si>
  <si>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</si>
  <si>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</si>
  <si>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</si>
  <si>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</si>
  <si>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</si>
  <si>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</si>
  <si>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</si>
  <si>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</si>
  <si>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</si>
  <si>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</si>
  <si>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</si>
  <si>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</si>
  <si>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</si>
  <si>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</si>
  <si>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</si>
  <si>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</si>
  <si>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</si>
  <si>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</si>
  <si>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</si>
  <si>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</si>
  <si>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</si>
  <si>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</si>
  <si>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</si>
  <si>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</si>
  <si>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</si>
  <si>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</si>
  <si>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</si>
  <si>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</si>
  <si>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</si>
  <si>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</si>
  <si>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</si>
  <si>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</si>
  <si>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</si>
  <si>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</si>
  <si>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</si>
  <si>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</si>
  <si>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</si>
  <si>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</si>
  <si>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</si>
  <si>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</si>
  <si>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</si>
  <si>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</si>
  <si>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</si>
  <si>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</si>
  <si>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</si>
  <si>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</si>
  <si>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</si>
  <si>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</si>
  <si>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</si>
  <si>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</si>
  <si>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</si>
  <si>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</si>
  <si>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</si>
  <si>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</si>
  <si>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</si>
  <si>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</si>
  <si>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</si>
  <si>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</si>
  <si>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</si>
  <si>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</si>
  <si>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</si>
  <si>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</si>
  <si>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</si>
  <si>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</si>
  <si>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</si>
  <si>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</si>
  <si>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</si>
  <si>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</si>
  <si>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</si>
  <si>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</si>
  <si>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</si>
  <si>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</si>
  <si>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</si>
  <si>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</si>
  <si>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</si>
  <si>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</si>
  <si>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</si>
  <si>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</si>
  <si>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</si>
  <si>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</si>
  <si>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</si>
  <si>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</si>
  <si>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</si>
  <si>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</si>
  <si>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</si>
  <si>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</si>
  <si>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</si>
  <si>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</si>
  <si>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</si>
  <si>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</si>
  <si>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</si>
  <si>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</si>
  <si>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</si>
  <si>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</si>
  <si>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</si>
  <si>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</si>
  <si>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</si>
  <si>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</si>
  <si>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</si>
  <si>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</si>
  <si>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</si>
  <si>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</si>
  <si>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</si>
  <si>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</si>
  <si>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</si>
  <si>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</si>
  <si>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</si>
  <si>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</si>
  <si>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</si>
  <si>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</si>
  <si>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</si>
  <si>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</si>
  <si>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</si>
  <si>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</si>
  <si>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</si>
  <si>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</si>
  <si>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</si>
  <si>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</si>
  <si>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</si>
  <si>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</si>
  <si>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</si>
  <si>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</si>
  <si>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</si>
  <si>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</si>
  <si>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</si>
  <si>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</si>
  <si>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</si>
  <si>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</si>
  <si>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</si>
  <si>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</si>
  <si>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</si>
  <si>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</si>
  <si>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</si>
  <si>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</si>
  <si>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</si>
  <si>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</si>
  <si>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</si>
  <si>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</si>
  <si>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</si>
  <si>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</si>
  <si>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</si>
  <si>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</si>
  <si>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</si>
  <si>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</si>
  <si>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</si>
  <si>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</si>
  <si>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</si>
  <si>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</si>
  <si>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</si>
  <si>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</si>
  <si>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</si>
  <si>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</si>
  <si>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</si>
  <si>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</si>
  <si>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</si>
  <si>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</si>
  <si>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</si>
  <si>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</si>
  <si>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</si>
  <si>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</si>
  <si>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</si>
  <si>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</si>
  <si>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</si>
  <si>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</si>
  <si>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</si>
  <si>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</si>
  <si>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</si>
  <si>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</si>
  <si>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</si>
  <si>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</si>
  <si>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</si>
  <si>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</si>
  <si>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</si>
  <si>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</si>
  <si>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</si>
  <si>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</si>
  <si>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</si>
  <si>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</si>
  <si>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</si>
  <si>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</si>
  <si>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</si>
  <si>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</si>
  <si>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</si>
  <si>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</si>
  <si>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</si>
  <si>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</si>
  <si>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</si>
  <si>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</si>
  <si>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</si>
  <si>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</si>
  <si>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</si>
  <si>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</si>
  <si>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</si>
  <si>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</si>
  <si>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</si>
  <si>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</si>
  <si>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</si>
  <si>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</si>
  <si>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</si>
  <si>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</si>
  <si>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</si>
  <si>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</si>
  <si>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</si>
  <si>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</si>
  <si>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</si>
  <si>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</si>
  <si>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</si>
  <si>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</si>
  <si>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</si>
  <si>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</si>
  <si>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</si>
  <si>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</si>
  <si>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</si>
  <si>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</si>
  <si>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</si>
  <si>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</si>
  <si>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</si>
  <si>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</si>
  <si>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</si>
  <si>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</si>
  <si>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</si>
  <si>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</si>
  <si>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</si>
  <si>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</si>
  <si>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</si>
  <si>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</si>
  <si>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</si>
  <si>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</si>
  <si>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</si>
  <si>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</si>
  <si>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</si>
  <si>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</si>
  <si>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</si>
  <si>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</si>
  <si>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</si>
  <si>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</si>
  <si>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</si>
  <si>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</si>
  <si>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</si>
  <si>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</si>
  <si>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</si>
  <si>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</si>
  <si>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</si>
  <si>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</si>
  <si>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</si>
  <si>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</si>
  <si>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</si>
  <si>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</si>
  <si>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</si>
  <si>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</si>
  <si>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</si>
  <si>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</si>
  <si>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</si>
  <si>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</si>
  <si>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</si>
  <si>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</si>
  <si>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</si>
  <si>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</si>
  <si>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</si>
  <si>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</si>
  <si>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</si>
  <si>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</si>
  <si>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</si>
  <si>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</si>
  <si>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</si>
  <si>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</si>
  <si>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</si>
  <si>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</si>
  <si>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</si>
  <si>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</si>
  <si>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</si>
  <si>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</si>
  <si>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</si>
  <si>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</si>
  <si>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</si>
  <si>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</si>
  <si>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</si>
  <si>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</si>
  <si>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</si>
  <si>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</si>
  <si>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</si>
  <si>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</si>
  <si>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</si>
  <si>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</si>
  <si>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</si>
  <si>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</si>
  <si>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</si>
  <si>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</si>
  <si>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</si>
  <si>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</si>
  <si>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</si>
  <si>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</si>
  <si>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</si>
  <si>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</si>
  <si>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</si>
  <si>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</si>
  <si>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</si>
  <si>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</si>
  <si>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</si>
  <si>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</si>
  <si>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</si>
  <si>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</si>
  <si>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</si>
  <si>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</si>
  <si>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</si>
  <si>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</si>
  <si>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</si>
  <si>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</si>
  <si>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</si>
  <si>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</si>
  <si>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</si>
  <si>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</si>
  <si>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</si>
  <si>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</si>
  <si>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</si>
  <si>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</si>
  <si>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</si>
  <si>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</si>
  <si>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</si>
  <si>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</si>
  <si>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</si>
  <si>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</si>
  <si>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</si>
  <si>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</si>
  <si>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</si>
  <si>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</si>
  <si>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</si>
  <si>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</si>
  <si>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</si>
  <si>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</si>
  <si>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</si>
  <si>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</si>
  <si>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</si>
  <si>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</si>
  <si>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</si>
  <si>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</si>
  <si>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</si>
  <si>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</si>
  <si>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</si>
  <si>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</si>
  <si>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</si>
  <si>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</si>
  <si>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</si>
  <si>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</si>
  <si>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</si>
  <si>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</si>
  <si>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</si>
  <si>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</si>
  <si>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</si>
  <si>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</si>
  <si>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</si>
  <si>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</si>
  <si>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</si>
  <si>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</si>
  <si>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</si>
  <si>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</si>
  <si>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</si>
  <si>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</si>
  <si>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</si>
  <si>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</si>
  <si>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</si>
  <si>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</si>
  <si>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</si>
  <si>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</si>
  <si>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</si>
  <si>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</si>
  <si>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</si>
  <si>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</si>
  <si>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</si>
  <si>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</si>
  <si>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</si>
  <si>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</si>
  <si>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</si>
  <si>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</si>
  <si>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</si>
  <si>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</si>
  <si>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</si>
  <si>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</si>
  <si>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</si>
  <si>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</si>
  <si>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</si>
  <si>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</si>
  <si>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</si>
  <si>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</si>
  <si>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</si>
  <si>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</si>
  <si>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</si>
  <si>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</si>
  <si>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</si>
  <si>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</si>
  <si>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</si>
  <si>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</si>
  <si>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</si>
  <si>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</si>
  <si>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</si>
  <si>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</si>
  <si>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</si>
  <si>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</si>
  <si>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</si>
  <si>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</si>
  <si>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</si>
  <si>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</si>
  <si>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</si>
  <si>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</si>
  <si>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</si>
  <si>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</si>
  <si>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</si>
  <si>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</si>
  <si>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</si>
  <si>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</si>
  <si>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</si>
  <si>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</si>
  <si>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</si>
  <si>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</si>
  <si>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</si>
  <si>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</si>
  <si>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</si>
  <si>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</si>
  <si>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</si>
  <si>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</si>
  <si>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</si>
  <si>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</si>
  <si>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</si>
  <si>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</si>
  <si>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</si>
  <si>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</si>
  <si>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</si>
  <si>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</si>
  <si>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</si>
  <si>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</si>
  <si>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</si>
  <si>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</si>
  <si>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</si>
  <si>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</si>
  <si>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</si>
  <si>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</si>
  <si>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</si>
  <si>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</si>
  <si>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</si>
  <si>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</si>
  <si>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</si>
  <si>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</si>
  <si>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</si>
  <si>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</si>
  <si>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</si>
  <si>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</si>
  <si>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</si>
  <si>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</si>
  <si>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</si>
  <si>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</si>
  <si>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</si>
  <si>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</si>
  <si>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</si>
  <si>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</si>
  <si>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</si>
  <si>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</si>
  <si>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</si>
  <si>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</si>
  <si>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</si>
  <si>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</si>
  <si>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</si>
  <si>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</si>
  <si>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</si>
  <si>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</si>
  <si>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</si>
  <si>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</si>
  <si>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</si>
  <si>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</si>
  <si>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</si>
  <si>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</si>
  <si>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</si>
  <si>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</si>
  <si>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</si>
  <si>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</si>
  <si>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</si>
  <si>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</si>
  <si>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</si>
  <si>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</si>
  <si>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</si>
  <si>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</si>
  <si>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</si>
  <si>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</si>
  <si>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</si>
  <si>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</si>
  <si>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</si>
  <si>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</si>
  <si>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</si>
  <si>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</si>
  <si>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</si>
  <si>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</si>
  <si>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</si>
  <si>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</si>
  <si>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</si>
  <si>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</si>
  <si>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</si>
  <si>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</si>
  <si>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</si>
  <si>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</si>
  <si>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</si>
  <si>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</si>
  <si>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</si>
  <si>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</si>
  <si>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</si>
  <si>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</si>
  <si>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</si>
  <si>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</si>
  <si>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</si>
  <si>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</si>
  <si>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</si>
  <si>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</si>
  <si>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</si>
  <si>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</si>
  <si>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</si>
  <si>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</si>
  <si>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</si>
  <si>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</si>
  <si>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</si>
  <si>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</si>
  <si>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</si>
  <si>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</si>
  <si>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</si>
  <si>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</si>
  <si>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</si>
  <si>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</si>
  <si>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</si>
  <si>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</si>
  <si>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</si>
  <si>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</si>
  <si>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</si>
  <si>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</si>
  <si>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</si>
  <si>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</si>
  <si>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</si>
  <si>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</si>
  <si>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</si>
  <si>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</si>
  <si>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</si>
  <si>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</si>
  <si>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</si>
  <si>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</si>
  <si>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</si>
  <si>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</si>
  <si>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</si>
  <si>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</si>
  <si>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</si>
  <si>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</si>
  <si>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</si>
  <si>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</si>
  <si>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</si>
  <si>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</si>
  <si>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</si>
  <si>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</si>
  <si>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</si>
  <si>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</si>
  <si>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</si>
  <si>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</si>
  <si>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</si>
  <si>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</si>
  <si>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</si>
  <si>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</si>
  <si>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</si>
  <si>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</si>
  <si>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</si>
  <si>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</si>
  <si>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</si>
  <si>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</si>
  <si>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</si>
  <si>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</si>
  <si>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</si>
  <si>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</si>
  <si>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</si>
  <si>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</si>
  <si>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</si>
  <si>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</si>
  <si>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</si>
  <si>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</si>
  <si>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</si>
  <si>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</si>
  <si>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</si>
  <si>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</si>
  <si>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</si>
  <si>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</si>
  <si>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</si>
  <si>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</si>
  <si>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</si>
  <si>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</si>
  <si>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</si>
  <si>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</si>
  <si>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</si>
  <si>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</si>
  <si>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</si>
  <si>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</si>
  <si>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</si>
  <si>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</si>
  <si>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</si>
  <si>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</si>
  <si>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</si>
  <si>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</si>
  <si>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</si>
  <si>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</si>
  <si>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</si>
  <si>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</si>
  <si>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</si>
  <si>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</si>
  <si>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</si>
  <si>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</si>
  <si>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</si>
  <si>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</si>
  <si>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</si>
  <si>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</si>
  <si>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</si>
  <si>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</si>
  <si>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</si>
  <si>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</si>
  <si>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</si>
  <si>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</si>
  <si>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</si>
  <si>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</si>
  <si>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</si>
  <si>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</si>
  <si>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</si>
  <si>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</si>
  <si>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</si>
  <si>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</si>
  <si>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</si>
  <si>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</si>
  <si>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</si>
  <si>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</si>
  <si>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</si>
  <si>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</si>
  <si>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</si>
  <si>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</si>
  <si>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</si>
  <si>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</si>
  <si>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</si>
  <si>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</si>
  <si>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</si>
  <si>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</si>
  <si>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</si>
  <si>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</si>
  <si>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</si>
  <si>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</si>
  <si>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</si>
  <si>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</si>
  <si>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</si>
  <si>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</si>
  <si>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</si>
  <si>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</si>
  <si>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</si>
  <si>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</si>
  <si>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</si>
  <si>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</si>
  <si>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</si>
  <si>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</si>
  <si>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</si>
  <si>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</si>
  <si>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</si>
  <si>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</si>
  <si>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</si>
  <si>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</si>
  <si>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</si>
  <si>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</si>
  <si>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</si>
  <si>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</si>
  <si>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</si>
  <si>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</si>
  <si>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</si>
  <si>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</si>
  <si>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</si>
  <si>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</si>
  <si>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</si>
  <si>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</si>
  <si>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</si>
  <si>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</si>
  <si>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</si>
  <si>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</si>
  <si>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</si>
  <si>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</si>
  <si>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</si>
  <si>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</si>
  <si>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</si>
  <si>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</si>
  <si>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</si>
  <si>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</si>
  <si>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</si>
  <si>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</si>
  <si>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</si>
  <si>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</si>
  <si>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</si>
  <si>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</si>
  <si>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</si>
  <si>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</si>
  <si>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</si>
  <si>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</si>
  <si>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</si>
  <si>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</si>
  <si>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</si>
  <si>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</si>
  <si>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</si>
  <si>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</si>
  <si>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</si>
  <si>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</si>
  <si>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</si>
  <si>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</si>
  <si>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</si>
  <si>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</si>
  <si>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</si>
  <si>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</si>
  <si>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</si>
  <si>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</si>
  <si>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</si>
  <si>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</si>
  <si>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</si>
  <si>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</si>
  <si>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</si>
  <si>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</si>
  <si>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</si>
  <si>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</si>
  <si>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</si>
  <si>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</si>
  <si>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</si>
  <si>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</si>
  <si>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</si>
  <si>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</si>
  <si>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</si>
  <si>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</si>
  <si>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</si>
  <si>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</si>
  <si>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</si>
  <si>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</si>
  <si>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</si>
  <si>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</si>
  <si>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</si>
  <si>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</si>
  <si>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</si>
  <si>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</si>
  <si>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</si>
  <si>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</si>
  <si>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</si>
  <si>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</si>
  <si>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</si>
  <si>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</si>
  <si>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</si>
  <si>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</si>
  <si>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</si>
  <si>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</si>
  <si>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</si>
  <si>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</si>
  <si>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</si>
  <si>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</si>
  <si>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</si>
  <si>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</si>
  <si>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</si>
  <si>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</si>
  <si>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</si>
  <si>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</si>
  <si>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</si>
  <si>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</si>
  <si>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</si>
  <si>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</si>
  <si>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</si>
  <si>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</si>
  <si>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</si>
  <si>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</si>
  <si>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</si>
  <si>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</si>
  <si>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</si>
  <si>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</si>
  <si>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</si>
  <si>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</si>
  <si>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</si>
  <si>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</si>
  <si>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</si>
  <si>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</si>
  <si>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</si>
  <si>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</si>
  <si>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</si>
  <si>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</si>
  <si>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</si>
  <si>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</si>
  <si>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</si>
  <si>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</si>
  <si>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</si>
  <si>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</si>
  <si>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</si>
  <si>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</si>
  <si>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</si>
  <si>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</si>
  <si>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</si>
  <si>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</si>
  <si>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</si>
  <si>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</si>
  <si>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</si>
  <si>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</si>
  <si>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</si>
  <si>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</si>
  <si>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</si>
  <si>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</si>
  <si>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</si>
  <si>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</si>
  <si>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</si>
  <si>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</si>
  <si>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</si>
  <si>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</si>
  <si>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</si>
  <si>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</si>
  <si>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</si>
  <si>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</si>
  <si>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</si>
  <si>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</si>
  <si>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</si>
  <si>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</si>
  <si>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</si>
  <si>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</si>
  <si>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</si>
  <si>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</si>
  <si>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</si>
  <si>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</si>
  <si>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</si>
  <si>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</si>
  <si>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</si>
  <si>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</si>
  <si>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</si>
  <si>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</si>
  <si>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</si>
  <si>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</si>
  <si>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</si>
  <si>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</si>
  <si>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</si>
  <si>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</si>
  <si>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</si>
  <si>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</si>
  <si>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</si>
  <si>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</si>
  <si>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</si>
  <si>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</si>
  <si>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</si>
  <si>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</si>
  <si>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</si>
  <si>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</si>
  <si>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</si>
  <si>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</si>
  <si>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</si>
  <si>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</si>
  <si>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</si>
  <si>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</si>
  <si>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</si>
  <si>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</si>
  <si>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</si>
  <si>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</si>
  <si>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</si>
  <si>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</si>
  <si>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</si>
  <si>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</si>
  <si>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</si>
  <si>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</si>
  <si>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</si>
  <si>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</si>
  <si>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</si>
  <si>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</si>
  <si>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</si>
  <si>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</si>
  <si>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</si>
  <si>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</si>
  <si>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</si>
  <si>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</si>
  <si>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</si>
  <si>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</si>
  <si>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</si>
  <si>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</si>
  <si>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</si>
  <si>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</si>
  <si>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</si>
  <si>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</si>
  <si>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</si>
  <si>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</si>
  <si>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</si>
  <si>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</si>
  <si>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</si>
  <si>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</si>
  <si>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</si>
  <si>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</si>
  <si>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</si>
  <si>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</si>
  <si>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</si>
  <si>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</si>
  <si>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</si>
  <si>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</si>
  <si>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</si>
  <si>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</si>
  <si>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</si>
  <si>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</si>
  <si>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</si>
  <si>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</si>
  <si>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</si>
  <si>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</si>
  <si>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</si>
  <si>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</si>
  <si>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</si>
  <si>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</si>
  <si>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</si>
  <si>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</si>
  <si>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</si>
  <si>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</si>
  <si>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</si>
  <si>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</si>
  <si>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</si>
  <si>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</si>
  <si>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</si>
  <si>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</si>
  <si>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</si>
  <si>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</si>
  <si>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</si>
  <si>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</si>
  <si>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</si>
  <si>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</si>
  <si>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</si>
  <si>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</si>
  <si>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</si>
  <si>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</si>
  <si>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</si>
  <si>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</si>
  <si>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</si>
  <si>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</si>
  <si>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</si>
  <si>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</si>
  <si>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</si>
  <si>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</si>
  <si>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</si>
  <si>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</si>
  <si>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</si>
  <si>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</si>
  <si>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</si>
  <si>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</si>
  <si>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</si>
  <si>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</si>
  <si>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</si>
  <si>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</si>
  <si>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</si>
  <si>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</si>
  <si>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</si>
  <si>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</si>
  <si>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</si>
  <si>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</si>
  <si>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</si>
  <si>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</si>
  <si>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</si>
  <si>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</si>
  <si>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</si>
  <si>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</si>
  <si>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</si>
  <si>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</si>
  <si>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</si>
  <si>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</si>
  <si>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</si>
  <si>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</si>
  <si>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</si>
  <si>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</si>
  <si>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</si>
  <si>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</si>
  <si>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</si>
  <si>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</si>
  <si>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</si>
  <si>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</si>
  <si>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</si>
  <si>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</si>
  <si>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</si>
  <si>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</si>
  <si>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</si>
  <si>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</si>
  <si>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</si>
  <si>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</si>
  <si>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</si>
  <si>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</si>
  <si>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</si>
  <si>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</si>
  <si>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</si>
  <si>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</si>
  <si>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</si>
  <si>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</si>
  <si>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</si>
  <si>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</si>
  <si>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</si>
  <si>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</si>
  <si>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</si>
  <si>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</si>
  <si>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</si>
  <si>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</si>
  <si>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</si>
  <si>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</si>
  <si>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</si>
  <si>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</si>
  <si>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</si>
  <si>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</si>
  <si>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</si>
  <si>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</si>
  <si>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</si>
  <si>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</si>
  <si>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</si>
  <si>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</si>
  <si>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</si>
  <si>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</si>
  <si>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</si>
  <si>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</si>
  <si>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</si>
  <si>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</si>
  <si>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</si>
  <si>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</si>
  <si>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</si>
  <si>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</si>
  <si>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</si>
  <si>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</si>
  <si>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</si>
  <si>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</si>
  <si>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</si>
  <si>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</si>
  <si>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</si>
  <si>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</si>
  <si>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</si>
  <si>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</si>
  <si>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</si>
  <si>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</si>
  <si>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</si>
  <si>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</si>
  <si>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</si>
  <si>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</si>
  <si>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</si>
  <si>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</si>
  <si>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</si>
  <si>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</si>
  <si>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</si>
  <si>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</si>
  <si>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</si>
  <si>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</si>
  <si>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</si>
  <si>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</si>
  <si>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</si>
  <si>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</si>
  <si>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</si>
  <si>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</si>
  <si>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</si>
  <si>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</si>
  <si>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</si>
  <si>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</si>
  <si>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</si>
  <si>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</si>
  <si>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</si>
  <si>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</si>
  <si>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</si>
  <si>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</si>
  <si>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</si>
  <si>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</si>
  <si>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</si>
  <si>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</si>
  <si>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</si>
  <si>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</si>
  <si>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</si>
  <si>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</si>
  <si>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</si>
  <si>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</si>
  <si>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</si>
  <si>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</si>
  <si>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</si>
  <si>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</si>
  <si>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</si>
  <si>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</si>
  <si>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</si>
  <si>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</si>
  <si>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</si>
  <si>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</si>
  <si>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</si>
  <si>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</si>
  <si>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</si>
  <si>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</si>
  <si>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</si>
  <si>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</si>
  <si>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</si>
  <si>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</si>
  <si>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</si>
  <si>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</si>
  <si>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</si>
  <si>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</si>
  <si>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</si>
  <si>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</si>
  <si>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</si>
  <si>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</si>
  <si>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</si>
  <si>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</si>
  <si>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</si>
  <si>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</si>
  <si>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</si>
  <si>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</si>
  <si>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</si>
  <si>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</si>
  <si>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</si>
  <si>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</si>
  <si>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</si>
  <si>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</si>
  <si>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</si>
  <si>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</si>
  <si>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</si>
  <si>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</si>
  <si>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</si>
  <si>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</si>
  <si>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</si>
  <si>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</si>
  <si>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</si>
  <si>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</si>
  <si>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</si>
  <si>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</si>
  <si>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</si>
  <si>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</si>
  <si>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</si>
  <si>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</si>
  <si>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</si>
  <si>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</si>
  <si>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</si>
  <si>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</si>
  <si>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</si>
  <si>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</si>
  <si>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</si>
  <si>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</si>
  <si>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</si>
  <si>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</si>
  <si>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</si>
  <si>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</si>
  <si>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</si>
  <si>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</si>
  <si>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</si>
  <si>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</si>
  <si>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</si>
  <si>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</si>
  <si>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</si>
  <si>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</si>
  <si>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</si>
  <si>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</si>
  <si>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</si>
  <si>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</si>
  <si>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</si>
  <si>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</si>
  <si>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</si>
  <si>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</si>
  <si>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</si>
  <si>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</si>
  <si>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</si>
  <si>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</si>
  <si>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</si>
  <si>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</si>
  <si>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</si>
  <si>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</si>
  <si>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</si>
  <si>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</si>
  <si>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</si>
  <si>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</si>
  <si>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</si>
  <si>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</si>
  <si>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</si>
  <si>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</si>
  <si>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</si>
  <si>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</si>
  <si>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</si>
  <si>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</si>
  <si>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</si>
  <si>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</si>
  <si>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</si>
  <si>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</si>
  <si>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</si>
  <si>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</si>
  <si>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</si>
  <si>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</si>
  <si>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</si>
  <si>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</si>
  <si>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</si>
  <si>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</si>
  <si>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</si>
  <si>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</si>
  <si>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</si>
  <si>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</si>
  <si>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</si>
  <si>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</si>
  <si>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</si>
  <si>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</si>
  <si>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</si>
  <si>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</si>
  <si>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</si>
  <si>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</si>
  <si>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</si>
  <si>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</si>
  <si>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</si>
  <si>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</si>
  <si>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</si>
  <si>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</si>
  <si>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</si>
  <si>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</si>
  <si>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</si>
  <si>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</si>
  <si>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</si>
  <si>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</si>
  <si>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</si>
  <si>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</si>
  <si>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</si>
  <si>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</si>
  <si>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</si>
  <si>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</si>
  <si>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</si>
  <si>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</si>
  <si>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</si>
  <si>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</si>
  <si>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</si>
  <si>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</si>
  <si>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</si>
  <si>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</si>
  <si>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</si>
  <si>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</si>
  <si>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</si>
  <si>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</si>
  <si>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</si>
  <si>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</si>
  <si>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</si>
  <si>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</si>
  <si>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</si>
  <si>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</si>
  <si>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</si>
  <si>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</si>
  <si>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</si>
  <si>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</si>
  <si>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</si>
  <si>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</si>
  <si>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</si>
  <si>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</si>
  <si>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</si>
  <si>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</si>
  <si>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</si>
  <si>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</si>
  <si>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</si>
  <si>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</si>
  <si>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</si>
  <si>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</si>
  <si>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</si>
  <si>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</si>
  <si>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</si>
  <si>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</si>
  <si>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</si>
  <si>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</si>
  <si>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</si>
  <si>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</si>
  <si>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</si>
  <si>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</si>
  <si>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</si>
  <si>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</si>
  <si>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</si>
  <si>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</si>
  <si>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</si>
  <si>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</si>
  <si>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</si>
  <si>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</si>
  <si>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</si>
  <si>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</si>
  <si>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</si>
  <si>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</si>
  <si>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</si>
  <si>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</si>
  <si>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</si>
  <si>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</si>
  <si>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</si>
  <si>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</si>
  <si>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</si>
  <si>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</si>
  <si>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</si>
  <si>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</si>
  <si>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</si>
  <si>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</si>
  <si>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</si>
  <si>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</si>
  <si>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</si>
  <si>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</si>
  <si>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</si>
  <si>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</si>
  <si>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</si>
  <si>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</si>
  <si>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</si>
  <si>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</si>
  <si>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</si>
  <si>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</si>
  <si>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</si>
  <si>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</si>
  <si>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</si>
  <si>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</si>
  <si>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</si>
  <si>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</si>
  <si>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</si>
  <si>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</si>
  <si>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</si>
  <si>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</si>
  <si>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</si>
  <si>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</si>
  <si>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</si>
  <si>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</si>
  <si>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</si>
  <si>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</si>
  <si>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</si>
  <si>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</si>
  <si>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</si>
  <si>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</si>
  <si>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</si>
  <si>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</si>
  <si>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</si>
  <si>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</si>
  <si>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</si>
  <si>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</si>
  <si>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</si>
  <si>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</si>
  <si>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</si>
  <si>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</si>
  <si>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</si>
  <si>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</si>
  <si>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</si>
  <si>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</si>
  <si>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</si>
  <si>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</si>
  <si>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</si>
  <si>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</si>
  <si>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</si>
  <si>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</si>
  <si>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</si>
  <si>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</si>
  <si>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</si>
  <si>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</si>
  <si>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</si>
  <si>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</si>
  <si>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</si>
  <si>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</si>
  <si>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</si>
  <si>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</si>
  <si>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</si>
  <si>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</si>
  <si>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</si>
  <si>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</si>
  <si>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</si>
  <si>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</si>
  <si>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</si>
  <si>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</si>
  <si>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</si>
  <si>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</si>
  <si>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</si>
  <si>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</si>
  <si>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</si>
  <si>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</si>
  <si>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</si>
  <si>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</si>
  <si>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</si>
  <si>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</si>
  <si>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</si>
  <si>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</si>
  <si>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</si>
  <si>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</si>
  <si>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</si>
  <si>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</si>
  <si>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</si>
  <si>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</si>
  <si>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</si>
  <si>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</si>
  <si>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</si>
  <si>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</si>
  <si>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</si>
  <si>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</si>
  <si>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</si>
  <si>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</si>
  <si>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</si>
  <si>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</si>
  <si>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</si>
  <si>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</si>
  <si>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</si>
  <si>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</si>
  <si>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</si>
  <si>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</si>
  <si>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</si>
  <si>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</si>
  <si>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</si>
  <si>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</si>
  <si>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</si>
  <si>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</si>
  <si>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</si>
  <si>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</si>
  <si>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</si>
  <si>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</si>
  <si>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</si>
  <si>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</si>
  <si>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</si>
  <si>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</si>
  <si>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</si>
  <si>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</si>
  <si>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</si>
  <si>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</si>
  <si>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</si>
  <si>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</si>
  <si>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</si>
  <si>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</si>
  <si>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</si>
  <si>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</si>
  <si>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</si>
  <si>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</si>
  <si>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</si>
  <si>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</si>
  <si>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</si>
  <si>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</si>
  <si>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</si>
  <si>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</si>
  <si>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</si>
  <si>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</si>
  <si>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</si>
  <si>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</si>
  <si>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</si>
  <si>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</si>
  <si>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</si>
  <si>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</si>
  <si>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</si>
  <si>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</si>
  <si>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</si>
  <si>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</si>
  <si>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</si>
  <si>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</si>
  <si>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</si>
  <si>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</si>
  <si>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</si>
  <si>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</si>
  <si>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</si>
  <si>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</si>
  <si>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</si>
  <si>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</si>
  <si>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</si>
  <si>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</si>
  <si>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</si>
  <si>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</si>
  <si>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</si>
  <si>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</si>
  <si>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</si>
  <si>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</si>
  <si>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</si>
  <si>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</si>
  <si>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</si>
  <si>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</si>
  <si>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</si>
  <si>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</si>
  <si>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</si>
  <si>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</si>
  <si>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</si>
  <si>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</si>
  <si>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</si>
  <si>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</si>
  <si>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</si>
  <si>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</si>
  <si>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</si>
  <si>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</si>
  <si>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</si>
  <si>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</si>
  <si>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</si>
  <si>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</si>
  <si>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</si>
  <si>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</si>
  <si>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</si>
  <si>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</si>
  <si>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</si>
  <si>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</si>
  <si>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</si>
  <si>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</si>
  <si>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</si>
  <si>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</si>
  <si>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</si>
  <si>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</si>
  <si>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</si>
  <si>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</si>
  <si>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</si>
  <si>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</si>
  <si>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</si>
  <si>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</si>
  <si>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</si>
  <si>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</si>
  <si>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</si>
  <si>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</si>
  <si>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</si>
  <si>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</si>
  <si>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</si>
  <si>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</si>
  <si>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</si>
  <si>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</si>
  <si>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</si>
  <si>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</si>
  <si>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</si>
  <si>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</si>
  <si>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</si>
  <si>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</si>
  <si>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</si>
  <si>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</si>
  <si>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</si>
  <si>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</si>
  <si>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</si>
  <si>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</si>
  <si>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</si>
  <si>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</si>
  <si>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</si>
  <si>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</si>
  <si>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</si>
  <si>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</si>
  <si>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</si>
  <si>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</si>
  <si>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</si>
  <si>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</si>
  <si>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</si>
  <si>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</si>
  <si>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</si>
  <si>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</si>
  <si>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</si>
  <si>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</si>
  <si>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</si>
  <si>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</si>
  <si>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</si>
  <si>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</si>
  <si>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</si>
  <si>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</si>
  <si>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</si>
  <si>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</si>
  <si>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</si>
  <si>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</si>
  <si>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</si>
  <si>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</si>
  <si>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</si>
  <si>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</si>
  <si>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</si>
  <si>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</si>
  <si>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</si>
  <si>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</si>
  <si>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</si>
  <si>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</si>
  <si>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</si>
  <si>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</si>
  <si>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</si>
  <si>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</si>
  <si>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</si>
  <si>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</si>
  <si>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</si>
  <si>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</si>
  <si>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</si>
  <si>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</si>
  <si>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</si>
  <si>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</si>
  <si>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</si>
  <si>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</si>
  <si>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</si>
  <si>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</si>
  <si>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</si>
  <si>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</si>
  <si>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</si>
  <si>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</si>
  <si>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</si>
  <si>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</si>
  <si>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</si>
  <si>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</si>
  <si>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</si>
  <si>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</si>
  <si>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</si>
  <si>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</si>
  <si>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</si>
  <si>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</si>
  <si>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</si>
  <si>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</si>
  <si>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</si>
  <si>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</si>
  <si>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</si>
  <si>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</si>
  <si>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</si>
  <si>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</si>
  <si>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</si>
  <si>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</si>
  <si>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</si>
  <si>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</si>
  <si>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</si>
  <si>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</si>
  <si>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</si>
  <si>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</si>
  <si>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</si>
  <si>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</si>
  <si>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</si>
  <si>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</si>
  <si>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</si>
  <si>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</si>
  <si>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</si>
  <si>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</si>
  <si>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</si>
  <si>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</si>
  <si>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</si>
  <si>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</si>
  <si>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</si>
  <si>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</si>
  <si>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</si>
  <si>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</si>
  <si>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</si>
  <si>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</si>
  <si>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</si>
  <si>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</si>
  <si>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</si>
  <si>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</si>
  <si>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</si>
  <si>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</si>
  <si>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</si>
  <si>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</si>
  <si>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</si>
  <si>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</si>
  <si>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</si>
  <si>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</si>
  <si>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</si>
  <si>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</si>
  <si>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</si>
  <si>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</si>
  <si>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</si>
  <si>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</si>
  <si>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</si>
  <si>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</si>
  <si>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</si>
  <si>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</si>
  <si>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</si>
  <si>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</si>
  <si>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</si>
  <si>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</si>
  <si>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</si>
  <si>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</si>
  <si>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</si>
  <si>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</si>
  <si>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</si>
  <si>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</si>
  <si>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</si>
  <si>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</si>
  <si>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</si>
  <si>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</si>
  <si>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</si>
  <si>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</si>
  <si>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</si>
  <si>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</si>
  <si>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</si>
  <si>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</si>
  <si>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</si>
  <si>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</si>
  <si>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</si>
  <si>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</si>
  <si>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</si>
  <si>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</si>
  <si>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</si>
  <si>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</si>
  <si>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</si>
  <si>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</si>
  <si>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</si>
  <si>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</si>
  <si>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</si>
  <si>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</si>
  <si>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</si>
  <si>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</si>
  <si>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</si>
  <si>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</si>
  <si>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</si>
  <si>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</si>
  <si>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</si>
  <si>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</si>
  <si>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</si>
  <si>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</si>
  <si>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</si>
  <si>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</si>
  <si>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</si>
  <si>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</si>
  <si>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</si>
  <si>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</si>
  <si>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</si>
  <si>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</si>
  <si>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</si>
  <si>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</si>
  <si>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</si>
  <si>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</si>
  <si>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</si>
  <si>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</si>
  <si>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</si>
  <si>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</si>
  <si>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</si>
  <si>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</si>
  <si>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</si>
  <si>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</si>
  <si>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</si>
  <si>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</si>
  <si>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</si>
  <si>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</si>
  <si>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</si>
  <si>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</si>
  <si>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</si>
  <si>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</si>
  <si>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</si>
  <si>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</si>
  <si>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</si>
  <si>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</si>
  <si>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</si>
  <si>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</si>
  <si>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</si>
  <si>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</si>
  <si>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</si>
  <si>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</si>
  <si>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</si>
  <si>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</si>
  <si>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</si>
  <si>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</si>
  <si>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</si>
  <si>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</si>
  <si>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</si>
  <si>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</si>
  <si>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</si>
  <si>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</si>
  <si>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</si>
  <si>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</si>
  <si>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</si>
  <si>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</si>
  <si>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</si>
  <si>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</si>
  <si>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</si>
  <si>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</si>
  <si>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</si>
  <si>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</si>
  <si>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</si>
  <si>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</si>
  <si>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</si>
  <si>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</si>
  <si>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</si>
  <si>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</si>
  <si>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</si>
  <si>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</si>
  <si>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</si>
  <si>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</si>
  <si>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</si>
  <si>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</si>
  <si>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</si>
  <si>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</si>
  <si>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</si>
  <si>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</si>
  <si>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</si>
  <si>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</si>
  <si>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</si>
  <si>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</si>
  <si>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</si>
  <si>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</si>
  <si>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</si>
  <si>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</si>
  <si>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</si>
  <si>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</si>
  <si>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</si>
  <si>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</si>
  <si>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</si>
  <si>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</si>
  <si>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</si>
  <si>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</si>
  <si>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</si>
  <si>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</si>
  <si>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</si>
  <si>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</si>
  <si>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</si>
  <si>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</si>
  <si>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</si>
  <si>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</si>
  <si>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</si>
  <si>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</si>
  <si>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</si>
  <si>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</si>
  <si>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</si>
  <si>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</si>
  <si>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</si>
  <si>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</si>
  <si>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</si>
  <si>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</si>
  <si>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</si>
  <si>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</si>
  <si>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</si>
  <si>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</si>
  <si>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</si>
  <si>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</si>
  <si>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</si>
  <si>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</si>
  <si>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</si>
  <si>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</si>
  <si>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</si>
  <si>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</si>
  <si>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</si>
  <si>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</si>
  <si>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</si>
  <si>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</si>
  <si>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</si>
  <si>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</si>
  <si>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</si>
  <si>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</si>
  <si>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</si>
  <si>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</si>
  <si>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</si>
  <si>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</si>
  <si>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</si>
  <si>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</si>
  <si>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</si>
  <si>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</si>
  <si>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</si>
  <si>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</si>
  <si>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</si>
  <si>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</si>
  <si>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</si>
  <si>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</si>
  <si>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</si>
  <si>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</si>
  <si>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</si>
  <si>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</si>
  <si>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</si>
  <si>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</si>
  <si>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</si>
  <si>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</si>
  <si>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</si>
  <si>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</si>
  <si>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</si>
  <si>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</si>
  <si>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</si>
  <si>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</si>
  <si>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</si>
  <si>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</si>
  <si>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</si>
  <si>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</si>
  <si>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</si>
  <si>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</si>
  <si>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</si>
  <si>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</si>
  <si>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</si>
  <si>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</si>
  <si>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</si>
  <si>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</si>
  <si>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</si>
  <si>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</si>
  <si>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</si>
  <si>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</si>
  <si>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</si>
  <si>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</si>
  <si>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</si>
  <si>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</si>
  <si>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</si>
  <si>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</si>
  <si>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</si>
  <si>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</si>
  <si>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</si>
  <si>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</si>
  <si>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</si>
  <si>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</si>
  <si>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</si>
  <si>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</si>
  <si>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</si>
  <si>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</si>
  <si>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</si>
  <si>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</si>
  <si>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</si>
  <si>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</si>
  <si>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</si>
  <si>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</si>
  <si>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</si>
  <si>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</si>
  <si>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</si>
  <si>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</si>
  <si>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</si>
  <si>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</si>
  <si>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</si>
  <si>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</si>
  <si>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</si>
  <si>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</si>
  <si>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</si>
  <si>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</si>
  <si>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</si>
  <si>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</si>
  <si>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</si>
  <si>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</si>
  <si>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</si>
  <si>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</si>
  <si>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</si>
  <si>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</si>
  <si>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</si>
  <si>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</si>
  <si>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</si>
  <si>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</si>
  <si>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</si>
  <si>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</si>
  <si>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</si>
  <si>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</si>
  <si>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</si>
  <si>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</si>
  <si>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</si>
  <si>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</si>
  <si>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</si>
  <si>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</si>
  <si>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</si>
  <si>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</si>
  <si>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</si>
  <si>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</si>
  <si>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</si>
  <si>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</si>
  <si>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</si>
  <si>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</si>
  <si>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</si>
  <si>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</si>
  <si>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</si>
  <si>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</si>
  <si>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</si>
  <si>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</si>
  <si>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</si>
  <si>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</si>
  <si>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</si>
  <si>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</si>
  <si>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</si>
  <si>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</si>
  <si>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</si>
  <si>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</si>
  <si>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</si>
  <si>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</si>
  <si>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</si>
  <si>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</si>
  <si>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</si>
  <si>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</si>
  <si>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</si>
  <si>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</si>
  <si>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</si>
  <si>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</si>
  <si>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</si>
  <si>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</si>
  <si>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</si>
  <si>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</si>
  <si>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</si>
  <si>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</si>
  <si>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</si>
  <si>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</si>
  <si>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</si>
  <si>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</si>
  <si>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</si>
  <si>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</si>
  <si>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</si>
  <si>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</si>
  <si>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</si>
  <si>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</si>
  <si>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</si>
  <si>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</si>
  <si>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</si>
  <si>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</si>
  <si>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</si>
  <si>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</si>
  <si>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</si>
  <si>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</si>
  <si>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</si>
  <si>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</si>
  <si>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</si>
  <si>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</si>
  <si>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</si>
  <si>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</si>
  <si>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</si>
  <si>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</si>
  <si>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</si>
  <si>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</si>
  <si>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</si>
  <si>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</si>
  <si>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</si>
  <si>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</si>
  <si>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</si>
  <si>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</si>
  <si>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</si>
  <si>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</si>
  <si>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</si>
  <si>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</si>
  <si>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</si>
  <si>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</si>
  <si>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</si>
  <si>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</si>
  <si>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</si>
  <si>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</si>
  <si>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</si>
  <si>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</si>
  <si>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</si>
  <si>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</si>
  <si>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</si>
  <si>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</si>
  <si>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</si>
  <si>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</si>
  <si>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</si>
  <si>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</si>
  <si>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</si>
  <si>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</si>
  <si>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</si>
  <si>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</si>
  <si>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</si>
  <si>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</si>
  <si>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</si>
  <si>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</si>
  <si>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</si>
  <si>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</si>
  <si>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</si>
  <si>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</si>
  <si>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</si>
  <si>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</si>
  <si>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</si>
  <si>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</si>
  <si>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</si>
  <si>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</si>
  <si>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</si>
  <si>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</si>
  <si>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</si>
  <si>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</si>
  <si>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</si>
  <si>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</si>
  <si>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</si>
  <si>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</si>
  <si>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</si>
  <si>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</si>
  <si>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</si>
  <si>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</si>
  <si>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</si>
  <si>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</si>
  <si>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</si>
  <si>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</si>
  <si>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</si>
  <si>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</si>
  <si>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</si>
  <si>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</si>
  <si>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</si>
  <si>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</si>
  <si>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</si>
  <si>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</si>
  <si>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</si>
  <si>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</si>
  <si>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</si>
  <si>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</si>
  <si>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</si>
  <si>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</si>
  <si>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</si>
  <si>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</si>
  <si>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</si>
  <si>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</si>
  <si>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</si>
  <si>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</si>
  <si>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</si>
  <si>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</si>
  <si>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</si>
  <si>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</si>
  <si>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</si>
  <si>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</si>
  <si>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</si>
  <si>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</si>
  <si>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</si>
  <si>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</si>
  <si>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</si>
  <si>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</si>
  <si>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</si>
  <si>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</si>
  <si>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</si>
  <si>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</si>
  <si>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</si>
  <si>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</si>
  <si>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</si>
  <si>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</si>
  <si>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</si>
  <si>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</si>
  <si>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</si>
  <si>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</si>
  <si>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</si>
  <si>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</si>
  <si>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</si>
  <si>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</si>
  <si>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</si>
  <si>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</si>
  <si>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</si>
  <si>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</si>
  <si>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</si>
  <si>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</si>
  <si>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</si>
  <si>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</si>
  <si>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</si>
  <si>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</si>
  <si>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</si>
  <si>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</si>
  <si>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</si>
  <si>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</si>
  <si>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</si>
  <si>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</si>
  <si>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</si>
  <si>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</si>
  <si>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</si>
  <si>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</si>
  <si>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</si>
  <si>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</si>
  <si>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</si>
  <si>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</si>
  <si>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</si>
  <si>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</si>
  <si>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</si>
  <si>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</si>
  <si>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</si>
  <si>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</si>
  <si>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</si>
  <si>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</si>
  <si>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</si>
  <si>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</si>
  <si>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</si>
  <si>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</si>
  <si>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</si>
  <si>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</si>
  <si>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</si>
  <si>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</si>
  <si>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</si>
  <si>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</si>
  <si>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</si>
  <si>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</si>
  <si>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</si>
  <si>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</si>
  <si>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</si>
  <si>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</si>
  <si>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</si>
  <si>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</si>
  <si>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</si>
  <si>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</si>
  <si>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</si>
  <si>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</si>
  <si>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</si>
  <si>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</si>
  <si>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</si>
  <si>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</si>
  <si>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</si>
  <si>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</si>
  <si>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</si>
  <si>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</si>
  <si>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</si>
  <si>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</si>
  <si>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</si>
  <si>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</si>
  <si>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</si>
  <si>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</si>
  <si>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</si>
  <si>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</si>
  <si>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</si>
  <si>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</si>
  <si>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</si>
  <si>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</si>
  <si>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</si>
  <si>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</si>
  <si>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</si>
  <si>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</si>
  <si>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</si>
  <si>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</si>
  <si>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</si>
  <si>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</si>
  <si>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</si>
  <si>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</si>
  <si>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</si>
  <si>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</si>
  <si>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</si>
  <si>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</si>
  <si>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</si>
  <si>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</si>
  <si>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</si>
  <si>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</si>
  <si>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</si>
  <si>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</si>
  <si>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</si>
  <si>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</si>
  <si>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</si>
  <si>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</si>
  <si>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</si>
  <si>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</si>
  <si>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</si>
  <si>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</si>
  <si>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</si>
  <si>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</si>
  <si>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</si>
  <si>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</si>
  <si>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</si>
  <si>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</si>
  <si>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</si>
  <si>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</si>
  <si>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</si>
  <si>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</si>
  <si>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</si>
  <si>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</si>
  <si>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</si>
  <si>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</si>
  <si>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</si>
  <si>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</si>
  <si>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</si>
  <si>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</si>
  <si>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</si>
  <si>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</si>
  <si>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</si>
  <si>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</si>
  <si>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</si>
  <si>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</si>
  <si>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</si>
  <si>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</si>
  <si>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</si>
  <si>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</si>
  <si>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</si>
  <si>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</si>
  <si>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</si>
  <si>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</si>
  <si>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</si>
  <si>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</si>
  <si>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</si>
  <si>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</si>
  <si>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</si>
  <si>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</si>
  <si>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</si>
  <si>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</si>
  <si>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</si>
  <si>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</si>
  <si>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</si>
  <si>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</si>
  <si>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</si>
  <si>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</si>
  <si>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</si>
  <si>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</si>
  <si>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</si>
  <si>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</si>
  <si>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</si>
  <si>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</si>
  <si>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</si>
  <si>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</si>
  <si>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</si>
  <si>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</si>
  <si>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</si>
  <si>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</si>
  <si>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</si>
  <si>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</si>
  <si>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</si>
  <si>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</si>
  <si>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</si>
  <si>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</si>
  <si>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</si>
  <si>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</si>
  <si>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</si>
  <si>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</si>
  <si>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</si>
  <si>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</si>
  <si>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</si>
  <si>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</si>
  <si>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</si>
  <si>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</si>
  <si>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</si>
  <si>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</si>
  <si>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</si>
  <si>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</si>
  <si>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</si>
  <si>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</si>
  <si>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</si>
  <si>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</si>
  <si>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</si>
  <si>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</si>
  <si>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</si>
  <si>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</si>
  <si>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</si>
  <si>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</si>
  <si>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</si>
  <si>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</si>
  <si>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</si>
  <si>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</si>
  <si>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</si>
  <si>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</si>
  <si>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</si>
  <si>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</si>
  <si>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</si>
  <si>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</si>
  <si>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</si>
  <si>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</si>
  <si>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</si>
  <si>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</si>
  <si>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</si>
  <si>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</si>
  <si>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</si>
  <si>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</si>
  <si>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</si>
  <si>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</si>
  <si>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</si>
  <si>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</si>
  <si>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</si>
  <si>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</si>
  <si>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</si>
  <si>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</si>
  <si>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</si>
  <si>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</si>
  <si>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</si>
  <si>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</si>
  <si>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</si>
  <si>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</si>
  <si>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</si>
  <si>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</si>
  <si>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</si>
  <si>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</si>
  <si>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</si>
  <si>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</si>
  <si>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</si>
  <si>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</si>
  <si>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</si>
  <si>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</si>
  <si>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</si>
  <si>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</si>
  <si>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</si>
  <si>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</si>
  <si>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</si>
  <si>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</si>
  <si>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</si>
  <si>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</si>
  <si>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</si>
  <si>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</si>
  <si>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</si>
  <si>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</si>
  <si>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</si>
  <si>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</si>
  <si>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</si>
  <si>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</si>
  <si>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</si>
  <si>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</si>
  <si>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</si>
  <si>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</si>
  <si>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</si>
  <si>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</si>
  <si>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</si>
  <si>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</si>
  <si>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</si>
  <si>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</si>
  <si>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</si>
  <si>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</si>
  <si>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</si>
  <si>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</si>
  <si>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</si>
  <si>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</si>
  <si>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</si>
  <si>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</si>
  <si>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</si>
  <si>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</si>
  <si>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</si>
  <si>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</si>
  <si>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</si>
  <si>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</si>
  <si>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</si>
  <si>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</si>
  <si>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</si>
  <si>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</si>
  <si>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</si>
  <si>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</si>
  <si>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</si>
  <si>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</si>
  <si>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</si>
  <si>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</si>
  <si>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</si>
  <si>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</si>
  <si>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</si>
  <si>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</si>
  <si>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</si>
  <si>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</si>
  <si>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</si>
  <si>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</si>
  <si>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</si>
  <si>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</si>
  <si>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</si>
  <si>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</si>
  <si>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</si>
  <si>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</si>
  <si>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</si>
  <si>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</si>
  <si>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</si>
  <si>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</si>
  <si>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</si>
  <si>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</si>
  <si>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</si>
  <si>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</si>
  <si>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</si>
  <si>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</si>
  <si>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</si>
  <si>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</si>
  <si>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</si>
  <si>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</si>
  <si>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</si>
  <si>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</si>
  <si>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</si>
  <si>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</si>
  <si>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</si>
  <si>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</si>
  <si>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</si>
  <si>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</si>
  <si>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</si>
  <si>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</si>
  <si>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</si>
  <si>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</si>
  <si>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</si>
  <si>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</si>
  <si>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</si>
  <si>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</si>
  <si>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</si>
  <si>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</si>
  <si>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</si>
  <si>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</si>
  <si>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</si>
  <si>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</si>
  <si>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</si>
  <si>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</si>
  <si>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</si>
  <si>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</si>
  <si>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</si>
  <si>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</si>
  <si>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</si>
  <si>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</si>
  <si>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</si>
  <si>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</si>
  <si>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</si>
  <si>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</si>
  <si>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</si>
  <si>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</si>
  <si>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</si>
  <si>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</si>
  <si>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</si>
  <si>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</si>
  <si>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</si>
  <si>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</si>
  <si>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</si>
  <si>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</si>
  <si>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</si>
  <si>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</si>
  <si>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</si>
  <si>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</si>
  <si>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</si>
  <si>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</si>
  <si>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</si>
  <si>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</si>
  <si>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</si>
  <si>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</si>
  <si>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</si>
  <si>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</si>
  <si>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</si>
  <si>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</si>
  <si>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</si>
  <si>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</si>
  <si>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</si>
  <si>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</si>
  <si>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</si>
  <si>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</si>
  <si>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</si>
  <si>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</si>
  <si>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</si>
  <si>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</si>
  <si>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</si>
  <si>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</si>
  <si>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</si>
  <si>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</si>
  <si>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</si>
  <si>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</si>
  <si>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</si>
  <si>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</si>
  <si>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</si>
  <si>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</si>
  <si>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</si>
  <si>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</si>
  <si>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</si>
  <si>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</si>
  <si>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</si>
  <si>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</si>
  <si>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</si>
  <si>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</si>
  <si>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</si>
  <si>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</si>
  <si>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</si>
  <si>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</si>
  <si>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</si>
  <si>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</si>
  <si>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</si>
  <si>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</si>
  <si>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</si>
  <si>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</si>
  <si>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</si>
  <si>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</si>
  <si>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</si>
  <si>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</si>
  <si>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</si>
  <si>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</si>
  <si>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</si>
  <si>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</si>
  <si>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</si>
  <si>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</si>
  <si>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</si>
  <si>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</si>
  <si>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</si>
  <si>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</si>
  <si>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</si>
  <si>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</si>
  <si>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</si>
  <si>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</si>
  <si>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</si>
  <si>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</si>
  <si>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</si>
  <si>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</si>
  <si>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</si>
  <si>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</si>
  <si>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</si>
  <si>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</si>
  <si>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</si>
  <si>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</si>
  <si>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</si>
  <si>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</si>
  <si>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</si>
  <si>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</si>
  <si>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</si>
  <si>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</si>
  <si>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</si>
  <si>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</si>
  <si>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</si>
  <si>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</si>
  <si>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</si>
  <si>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</si>
  <si>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</si>
  <si>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</si>
  <si>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</si>
  <si>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</si>
  <si>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</si>
  <si>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</si>
  <si>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</si>
  <si>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</si>
  <si>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</si>
  <si>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</si>
  <si>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</si>
  <si>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</si>
  <si>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</si>
  <si>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</si>
  <si>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</si>
  <si>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</si>
  <si>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</si>
  <si>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</si>
  <si>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</si>
  <si>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</si>
  <si>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</si>
  <si>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</si>
  <si>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</si>
  <si>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</si>
  <si>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</si>
  <si>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</si>
  <si>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</si>
  <si>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</si>
  <si>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</si>
  <si>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</si>
  <si>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</si>
  <si>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</si>
  <si>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</si>
  <si>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</si>
  <si>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</si>
  <si>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</si>
  <si>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</si>
  <si>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</si>
  <si>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</si>
  <si>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</si>
  <si>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</si>
  <si>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</si>
  <si>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</si>
  <si>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</si>
  <si>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</si>
  <si>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</si>
  <si>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</si>
  <si>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</si>
  <si>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</si>
  <si>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</si>
  <si>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</si>
  <si>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</si>
  <si>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</si>
  <si>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</si>
  <si>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</si>
  <si>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</si>
  <si>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</si>
  <si>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</si>
  <si>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</si>
  <si>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</si>
  <si>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</si>
  <si>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</si>
  <si>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</si>
  <si>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</si>
  <si>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</si>
  <si>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</si>
  <si>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</si>
  <si>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</si>
  <si>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</si>
  <si>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</si>
  <si>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</si>
  <si>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</si>
  <si>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</si>
  <si>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</si>
  <si>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</si>
  <si>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</si>
  <si>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</si>
  <si>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</si>
  <si>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</si>
  <si>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</si>
  <si>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</si>
  <si>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</si>
  <si>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</si>
  <si>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</si>
  <si>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</si>
  <si>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</si>
  <si>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</si>
  <si>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</si>
  <si>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</si>
  <si>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</si>
  <si>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</si>
  <si>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</si>
  <si>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</si>
  <si>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</si>
  <si>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</si>
  <si>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</si>
  <si>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</si>
  <si>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</si>
  <si>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</si>
  <si>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</si>
  <si>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</si>
  <si>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</si>
  <si>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</si>
  <si>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</si>
  <si>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</si>
  <si>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</si>
  <si>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</si>
  <si>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</si>
  <si>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</si>
  <si>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</si>
  <si>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</si>
  <si>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</si>
  <si>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</si>
  <si>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</si>
  <si>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</si>
  <si>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</si>
  <si>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</si>
  <si>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</si>
  <si>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</si>
  <si>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</si>
  <si>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</si>
  <si>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</si>
  <si>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</si>
  <si>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</si>
  <si>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</si>
  <si>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</si>
  <si>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</si>
  <si>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</si>
  <si>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</si>
  <si>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</si>
  <si>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</si>
  <si>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</si>
  <si>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</si>
  <si>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</si>
  <si>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</si>
  <si>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</si>
  <si>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</si>
  <si>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</si>
  <si>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</si>
  <si>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</si>
  <si>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</si>
  <si>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</si>
  <si>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</si>
  <si>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</si>
  <si>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</si>
  <si>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</si>
  <si>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</si>
  <si>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</si>
  <si>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</si>
  <si>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</si>
  <si>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</si>
  <si>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</si>
  <si>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</si>
  <si>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</si>
  <si>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</si>
  <si>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</si>
  <si>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</si>
  <si>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</si>
  <si>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</si>
  <si>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</si>
  <si>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</si>
  <si>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</si>
  <si>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</si>
  <si>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</si>
  <si>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</si>
  <si>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</si>
  <si>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</si>
  <si>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</si>
  <si>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</si>
  <si>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</si>
  <si>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</si>
  <si>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</si>
  <si>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</si>
  <si>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</si>
  <si>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</si>
  <si>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</si>
  <si>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</si>
  <si>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</si>
  <si>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</si>
  <si>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</si>
  <si>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</si>
  <si>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</si>
  <si>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</si>
  <si>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</si>
  <si>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</si>
  <si>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</si>
  <si>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</si>
  <si>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</si>
  <si>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</si>
  <si>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</si>
  <si>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</si>
  <si>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</si>
  <si>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</si>
  <si>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</si>
  <si>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</si>
  <si>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</si>
  <si>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</si>
  <si>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</si>
  <si>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</si>
  <si>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</si>
  <si>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</si>
  <si>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</si>
  <si>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</si>
  <si>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</si>
  <si>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</si>
  <si>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</si>
  <si>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</si>
  <si>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</si>
  <si>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</si>
  <si>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</si>
  <si>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</si>
  <si>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</si>
  <si>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</si>
  <si>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</si>
  <si>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</si>
  <si>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</si>
  <si>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</si>
  <si>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</si>
  <si>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</si>
  <si>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</si>
  <si>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</si>
  <si>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</si>
  <si>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</si>
  <si>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</si>
  <si>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</si>
  <si>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</si>
  <si>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</si>
  <si>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</si>
  <si>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</si>
  <si>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</si>
  <si>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</si>
  <si>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</si>
  <si>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</si>
  <si>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</si>
  <si>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</si>
  <si>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</si>
  <si>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</si>
  <si>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</si>
  <si>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</si>
  <si>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</si>
  <si>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</si>
  <si>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</si>
  <si>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</si>
  <si>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</si>
  <si>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</si>
  <si>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</si>
  <si>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</si>
  <si>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</si>
  <si>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</si>
  <si>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</si>
  <si>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</si>
  <si>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</si>
  <si>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</si>
  <si>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</si>
  <si>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</si>
  <si>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</si>
  <si>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</si>
  <si>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</si>
  <si>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</si>
  <si>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</si>
  <si>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</si>
  <si>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</si>
  <si>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</si>
  <si>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</si>
  <si>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</si>
  <si>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</si>
  <si>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</si>
  <si>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</si>
  <si>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</si>
  <si>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</si>
  <si>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</si>
  <si>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</si>
  <si>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</si>
  <si>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</si>
  <si>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</si>
  <si>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</si>
  <si>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</si>
  <si>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</si>
  <si>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</si>
  <si>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</si>
  <si>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</si>
  <si>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</si>
  <si>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</si>
  <si>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</si>
  <si>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</si>
  <si>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</si>
  <si>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</si>
  <si>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</si>
  <si>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</si>
  <si>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</si>
  <si>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</si>
  <si>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</si>
  <si>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</si>
  <si>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</si>
  <si>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</si>
  <si>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</si>
  <si>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</si>
  <si>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</si>
  <si>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</si>
  <si>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</si>
  <si>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</si>
  <si>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</si>
  <si>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</si>
  <si>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</si>
  <si>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</si>
  <si>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</si>
  <si>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</si>
  <si>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</si>
  <si>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</si>
  <si>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</si>
  <si>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</si>
  <si>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</si>
  <si>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</si>
  <si>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</si>
  <si>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</si>
  <si>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</si>
  <si>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</si>
  <si>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</si>
  <si>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</si>
  <si>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</si>
  <si>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</si>
  <si>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</si>
  <si>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</si>
  <si>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</si>
  <si>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</si>
  <si>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</si>
  <si>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</si>
  <si>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</si>
  <si>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</si>
  <si>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</si>
  <si>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</si>
  <si>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</si>
  <si>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</si>
  <si>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</si>
  <si>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</si>
  <si>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</si>
  <si>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</si>
  <si>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</si>
  <si>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</si>
  <si>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</si>
  <si>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</si>
  <si>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</si>
  <si>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</si>
  <si>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</si>
  <si>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</si>
  <si>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</si>
  <si>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</si>
  <si>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</si>
  <si>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</si>
  <si>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</si>
  <si>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</si>
  <si>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</si>
  <si>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</si>
  <si>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</si>
  <si>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</si>
  <si>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</si>
  <si>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</si>
  <si>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</si>
  <si>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</si>
  <si>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</si>
  <si>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</si>
  <si>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</si>
  <si>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</si>
  <si>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</si>
  <si>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</si>
  <si>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</si>
  <si>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</si>
  <si>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</si>
  <si>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</si>
  <si>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</si>
  <si>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</si>
  <si>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</si>
  <si>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</si>
  <si>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</si>
  <si>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</si>
  <si>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</si>
  <si>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</si>
  <si>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</si>
  <si>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</si>
  <si>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</si>
  <si>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</si>
  <si>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</si>
  <si>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</si>
  <si>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</si>
  <si>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</si>
  <si>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</si>
  <si>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</si>
  <si>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</si>
  <si>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</si>
  <si>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</si>
  <si>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</si>
  <si>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</si>
  <si>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</si>
  <si>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</si>
  <si>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</si>
  <si>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</si>
  <si>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</si>
  <si>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</si>
  <si>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</si>
  <si>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</si>
  <si>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</si>
  <si>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</si>
  <si>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</si>
  <si>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</si>
  <si>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</si>
  <si>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</si>
  <si>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</si>
  <si>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</si>
  <si>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</si>
  <si>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</si>
  <si>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</si>
  <si>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</si>
  <si>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</si>
  <si>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</si>
  <si>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</si>
  <si>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</si>
  <si>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</si>
  <si>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</si>
  <si>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</si>
  <si>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</si>
  <si>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</si>
  <si>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</si>
  <si>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</si>
  <si>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</si>
  <si>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</si>
  <si>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</si>
  <si>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</si>
  <si>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</si>
  <si>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</si>
  <si>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</si>
  <si>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</si>
  <si>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</si>
  <si>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</si>
  <si>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</si>
  <si>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</si>
  <si>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</si>
  <si>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</si>
  <si>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</si>
  <si>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</si>
  <si>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</si>
  <si>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</si>
  <si>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</si>
  <si>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</si>
  <si>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</si>
  <si>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</si>
  <si>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</si>
  <si>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</si>
  <si>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</si>
  <si>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</si>
  <si>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</si>
  <si>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</si>
  <si>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</si>
  <si>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</si>
  <si>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</si>
  <si>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</si>
  <si>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</si>
  <si>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</si>
  <si>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</si>
  <si>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</si>
  <si>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</si>
  <si>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</si>
  <si>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</si>
  <si>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</si>
  <si>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</si>
  <si>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</si>
  <si>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</si>
  <si>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</si>
  <si>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</si>
  <si>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</si>
  <si>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</si>
  <si>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</si>
  <si>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</si>
  <si>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</si>
  <si>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</si>
  <si>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</si>
  <si>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</si>
  <si>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</si>
  <si>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</si>
  <si>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</si>
  <si>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</si>
  <si>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</si>
  <si>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</si>
  <si>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</si>
  <si>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</si>
  <si>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</si>
  <si>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</si>
  <si>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</si>
  <si>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</si>
  <si>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</si>
  <si>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</si>
  <si>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</si>
  <si>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</si>
  <si>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</si>
  <si>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</si>
  <si>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</si>
  <si>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</si>
  <si>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</si>
  <si>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</si>
  <si>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</si>
  <si>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</si>
  <si>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</si>
  <si>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</si>
  <si>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</si>
  <si>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</si>
  <si>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</si>
  <si>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</si>
  <si>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</si>
  <si>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</si>
  <si>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</si>
  <si>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</si>
  <si>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</si>
  <si>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</si>
  <si>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</si>
  <si>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</si>
  <si>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</si>
  <si>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</si>
  <si>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</si>
  <si>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</si>
  <si>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</si>
  <si>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</si>
  <si>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</si>
  <si>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</si>
  <si>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</si>
  <si>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</si>
  <si>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</si>
  <si>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</si>
  <si>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</si>
  <si>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</si>
  <si>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</si>
  <si>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</si>
  <si>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</si>
  <si>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</si>
  <si>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</si>
  <si>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</si>
  <si>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</si>
  <si>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</si>
  <si>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</si>
  <si>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</si>
  <si>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</si>
  <si>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</si>
  <si>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</si>
  <si>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</si>
  <si>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</si>
  <si>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</si>
  <si>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</si>
  <si>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</si>
  <si>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</si>
  <si>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</si>
  <si>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</si>
  <si>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</si>
  <si>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</si>
  <si>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</si>
  <si>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</si>
  <si>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</si>
  <si>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</si>
  <si>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</si>
  <si>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</si>
  <si>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</si>
  <si>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</si>
  <si>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</si>
  <si>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</si>
  <si>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</si>
  <si>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</si>
  <si>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</si>
  <si>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</si>
  <si>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</si>
  <si>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</si>
  <si>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</si>
  <si>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</si>
  <si>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</si>
  <si>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</si>
  <si>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</si>
  <si>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</si>
  <si>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</si>
  <si>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</si>
  <si>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</si>
  <si>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</si>
  <si>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</si>
  <si>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</si>
  <si>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</si>
  <si>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</si>
  <si>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</si>
  <si>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</si>
  <si>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</si>
  <si>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</si>
  <si>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</si>
  <si>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</si>
  <si>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</si>
  <si>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</si>
  <si>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</si>
  <si>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</si>
  <si>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</si>
  <si>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</si>
  <si>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</si>
  <si>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</si>
  <si>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</si>
  <si>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</si>
  <si>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</si>
  <si>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</si>
  <si>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</si>
  <si>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</si>
  <si>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</si>
  <si>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</si>
  <si>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</si>
  <si>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</si>
  <si>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</si>
  <si>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</si>
  <si>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</si>
  <si>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</si>
  <si>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</si>
  <si>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</si>
  <si>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</si>
  <si>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</si>
  <si>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</si>
  <si>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</si>
  <si>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</si>
  <si>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</si>
  <si>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</si>
  <si>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</si>
  <si>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</si>
  <si>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</si>
  <si>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</si>
  <si>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</si>
  <si>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</si>
  <si>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</si>
  <si>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</si>
  <si>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</si>
  <si>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</si>
  <si>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</si>
  <si>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</si>
  <si>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</si>
  <si>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</si>
  <si>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</si>
  <si>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</si>
  <si>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</si>
  <si>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</si>
  <si>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</si>
  <si>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</si>
  <si>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</si>
  <si>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</si>
  <si>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</si>
  <si>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</si>
  <si>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</si>
  <si>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</si>
  <si>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</si>
  <si>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</si>
  <si>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</si>
  <si>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</si>
  <si>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</si>
  <si>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</si>
  <si>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</si>
  <si>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</si>
  <si>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</si>
  <si>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</si>
  <si>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</si>
  <si>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</si>
  <si>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</si>
  <si>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</si>
  <si>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</si>
  <si>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</si>
  <si>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</si>
  <si>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</si>
  <si>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</si>
  <si>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</si>
  <si>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</si>
  <si>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</si>
  <si>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</si>
  <si>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</si>
  <si>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</si>
  <si>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</si>
  <si>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</si>
  <si>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</si>
  <si>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</si>
  <si>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</si>
  <si>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</si>
  <si>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</si>
  <si>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</si>
  <si>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</si>
  <si>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</si>
  <si>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</si>
  <si>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</si>
  <si>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</si>
  <si>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</si>
  <si>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</si>
  <si>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</si>
  <si>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</si>
  <si>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</si>
  <si>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</si>
  <si>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</si>
  <si>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</si>
  <si>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</si>
  <si>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</si>
  <si>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</si>
  <si>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</si>
  <si>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</si>
  <si>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</si>
  <si>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</si>
  <si>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</si>
  <si>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</si>
  <si>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</si>
  <si>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</si>
  <si>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</si>
  <si>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</si>
  <si>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</si>
  <si>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</si>
  <si>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</si>
  <si>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</si>
  <si>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</si>
  <si>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</si>
  <si>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</si>
  <si>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</si>
  <si>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</si>
  <si>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</si>
  <si>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</si>
  <si>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</si>
  <si>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</si>
  <si>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</si>
  <si>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</si>
  <si>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</si>
  <si>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</si>
  <si>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</si>
  <si>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</si>
  <si>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</si>
  <si>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</si>
  <si>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</si>
  <si>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</si>
  <si>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</si>
  <si>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</si>
  <si>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</si>
  <si>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</si>
  <si>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</si>
  <si>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</si>
  <si>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</si>
  <si>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</si>
  <si>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</si>
  <si>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</si>
  <si>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</si>
  <si>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</si>
  <si>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</si>
  <si>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</si>
  <si>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</si>
  <si>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</si>
  <si>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</si>
  <si>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</si>
  <si>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</si>
  <si>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</si>
  <si>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</si>
  <si>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</si>
  <si>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</si>
  <si>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</si>
  <si>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</si>
  <si>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</si>
  <si>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</si>
  <si>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</si>
  <si>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</si>
  <si>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</si>
  <si>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</si>
  <si>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</si>
  <si>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</si>
  <si>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</si>
  <si>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</si>
  <si>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</si>
  <si>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</si>
  <si>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</si>
  <si>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</si>
  <si>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</si>
  <si>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</si>
  <si>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</si>
  <si>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</si>
  <si>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</si>
  <si>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</si>
  <si>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</si>
  <si>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</si>
  <si>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</si>
  <si>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</si>
  <si>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</si>
  <si>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</si>
  <si>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</si>
  <si>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</si>
  <si>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</si>
  <si>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</si>
  <si>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</si>
  <si>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</si>
  <si>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</si>
  <si>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</si>
  <si>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</si>
  <si>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</si>
  <si>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</si>
  <si>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</si>
  <si>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</si>
  <si>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</si>
  <si>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</si>
  <si>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</si>
  <si>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</si>
  <si>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</si>
  <si>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</si>
  <si>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</si>
  <si>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</si>
  <si>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</si>
  <si>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</si>
  <si>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</si>
  <si>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</si>
  <si>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</si>
  <si>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</si>
  <si>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</si>
  <si>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</si>
  <si>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</si>
  <si>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</si>
  <si>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</si>
  <si>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</si>
  <si>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</si>
  <si>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</si>
  <si>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</si>
  <si>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</si>
  <si>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</si>
  <si>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</si>
  <si>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</si>
  <si>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</si>
  <si>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</si>
  <si>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</si>
  <si>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</si>
  <si>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</si>
  <si>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</si>
  <si>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</si>
  <si>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</si>
  <si>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</si>
  <si>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</si>
  <si>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</si>
  <si>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</si>
  <si>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</si>
  <si>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</si>
  <si>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</si>
  <si>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</si>
  <si>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</si>
  <si>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</si>
  <si>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</si>
  <si>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</si>
  <si>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</si>
  <si>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</si>
  <si>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</si>
  <si>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</si>
  <si>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</si>
  <si>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</si>
  <si>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</si>
  <si>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</si>
  <si>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</si>
  <si>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</si>
  <si>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</si>
  <si>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</si>
  <si>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</si>
  <si>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</si>
  <si>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</si>
  <si>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</si>
  <si>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</si>
  <si>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</si>
  <si>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</si>
  <si>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</si>
  <si>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</si>
  <si>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</si>
  <si>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</si>
  <si>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</si>
  <si>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</si>
  <si>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</si>
  <si>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</si>
  <si>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</si>
  <si>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</si>
  <si>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</si>
  <si>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</si>
  <si>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</si>
  <si>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</si>
  <si>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</si>
  <si>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</si>
  <si>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</si>
  <si>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</si>
  <si>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</si>
  <si>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</si>
  <si>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</si>
  <si>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</si>
  <si>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</si>
  <si>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</si>
  <si>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</si>
  <si>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</si>
  <si>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</si>
  <si>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</si>
  <si>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</si>
  <si>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</si>
  <si>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</si>
  <si>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</si>
  <si>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</si>
  <si>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</si>
  <si>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</si>
  <si>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</si>
  <si>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</si>
  <si>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</si>
  <si>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</si>
  <si>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</si>
  <si>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</si>
  <si>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</si>
  <si>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</si>
  <si>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</si>
  <si>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</si>
  <si>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</si>
  <si>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</si>
  <si>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</si>
  <si>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</si>
  <si>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</si>
  <si>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</si>
  <si>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</si>
  <si>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</si>
  <si>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</si>
  <si>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</si>
  <si>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</si>
  <si>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</si>
  <si>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</si>
  <si>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</si>
  <si>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</si>
  <si>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</si>
  <si>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</si>
  <si>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</si>
  <si>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</si>
  <si>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</si>
  <si>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</si>
  <si>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</si>
  <si>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</si>
  <si>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</si>
  <si>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</si>
  <si>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</si>
  <si>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</si>
  <si>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</si>
  <si>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</si>
  <si>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</si>
  <si>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</si>
  <si>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</si>
  <si>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</si>
  <si>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</si>
  <si>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</si>
  <si>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</si>
  <si>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</si>
  <si>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</si>
  <si>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</si>
  <si>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</si>
  <si>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</si>
  <si>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</si>
  <si>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</si>
  <si>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</si>
  <si>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</si>
  <si>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</si>
  <si>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</si>
  <si>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</si>
  <si>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</si>
  <si>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</si>
  <si>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</si>
  <si>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</si>
  <si>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</si>
  <si>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</si>
  <si>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</si>
  <si>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</si>
  <si>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</si>
  <si>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</si>
  <si>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</si>
  <si>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</si>
  <si>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</si>
  <si>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</si>
  <si>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</si>
  <si>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</si>
  <si>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</si>
  <si>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</si>
  <si>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</si>
  <si>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</si>
  <si>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</si>
  <si>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</si>
  <si>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</si>
  <si>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</si>
  <si>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</si>
  <si>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</si>
  <si>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</si>
  <si>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</si>
  <si>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</si>
  <si>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</si>
  <si>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</si>
  <si>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</si>
  <si>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</si>
  <si>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</si>
  <si>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</si>
  <si>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</si>
  <si>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</si>
  <si>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</si>
  <si>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</si>
  <si>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</si>
  <si>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</si>
  <si>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</si>
  <si>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</si>
  <si>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</si>
  <si>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</si>
  <si>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</si>
  <si>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</si>
  <si>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</si>
  <si>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</si>
  <si>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</si>
  <si>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</si>
  <si>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</si>
  <si>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</si>
  <si>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</si>
  <si>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</si>
  <si>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</si>
  <si>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</si>
  <si>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</si>
  <si>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</si>
  <si>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</si>
  <si>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</si>
  <si>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</si>
  <si>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</si>
  <si>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</si>
  <si>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</si>
  <si>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</si>
  <si>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</si>
  <si>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</si>
  <si>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</si>
  <si>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</si>
  <si>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</si>
  <si>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</si>
  <si>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</si>
  <si>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</si>
  <si>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</si>
  <si>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</si>
  <si>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</si>
  <si>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</si>
  <si>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</si>
  <si>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</si>
  <si>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</si>
  <si>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</si>
  <si>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</si>
  <si>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</si>
  <si>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</si>
  <si>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</si>
  <si>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</si>
  <si>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</si>
  <si>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</si>
  <si>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</si>
  <si>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</si>
  <si>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</si>
  <si>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</si>
  <si>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</si>
  <si>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</si>
  <si>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</si>
  <si>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</si>
  <si>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</si>
  <si>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</si>
  <si>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</si>
  <si>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</si>
  <si>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</si>
  <si>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</si>
  <si>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</si>
  <si>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</si>
  <si>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</si>
  <si>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</si>
  <si>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</si>
  <si>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</si>
  <si>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</si>
  <si>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</si>
  <si>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</si>
  <si>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</si>
  <si>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</si>
  <si>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</si>
  <si>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</si>
  <si>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</si>
  <si>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</si>
  <si>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</si>
  <si>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</si>
  <si>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</si>
  <si>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</si>
  <si>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</si>
  <si>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</si>
  <si>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</si>
  <si>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</si>
  <si>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</si>
  <si>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</si>
  <si>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</si>
  <si>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</si>
  <si>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</si>
  <si>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</si>
  <si>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</si>
  <si>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</si>
  <si>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</si>
  <si>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</si>
  <si>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</si>
  <si>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</si>
  <si>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</si>
  <si>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</si>
  <si>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</si>
  <si>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</si>
  <si>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</si>
  <si>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</si>
  <si>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</si>
  <si>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</si>
  <si>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</si>
  <si>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</si>
  <si>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</si>
  <si>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</si>
  <si>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</si>
  <si>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</si>
  <si>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</si>
  <si>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</si>
  <si>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</si>
  <si>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</si>
  <si>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</si>
  <si>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</si>
  <si>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</si>
  <si>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</si>
  <si>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</si>
  <si>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</si>
  <si>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</si>
  <si>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</si>
  <si>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</si>
  <si>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</si>
  <si>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</si>
  <si>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</si>
  <si>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</si>
  <si>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</si>
  <si>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</si>
  <si>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</si>
  <si>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</si>
  <si>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</si>
  <si>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</si>
  <si>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</si>
  <si>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</si>
  <si>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</si>
  <si>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</si>
  <si>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</si>
  <si>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</si>
  <si>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</si>
  <si>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</si>
  <si>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</si>
  <si>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</si>
  <si>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</si>
  <si>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</si>
  <si>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</si>
  <si>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</si>
  <si>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</si>
  <si>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</si>
  <si>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</si>
  <si>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</si>
  <si>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</si>
  <si>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</si>
  <si>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</si>
  <si>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</si>
  <si>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</si>
  <si>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</si>
  <si>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</si>
  <si>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</si>
  <si>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</si>
  <si>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</si>
  <si>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</si>
  <si>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</si>
  <si>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</si>
  <si>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</si>
  <si>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</si>
  <si>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</si>
  <si>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</si>
  <si>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</si>
  <si>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</si>
  <si>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</si>
  <si>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</si>
  <si>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</si>
  <si>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</si>
  <si>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</si>
  <si>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</si>
  <si>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</si>
  <si>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</si>
  <si>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</si>
  <si>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</si>
  <si>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</si>
  <si>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</si>
  <si>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</si>
  <si>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</si>
  <si>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</si>
  <si>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</si>
  <si>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</si>
  <si>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</si>
  <si>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</si>
  <si>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</si>
  <si>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</si>
  <si>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</si>
  <si>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</si>
  <si>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</si>
  <si>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</si>
  <si>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</si>
  <si>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</si>
  <si>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</si>
  <si>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</si>
  <si>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</si>
  <si>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</si>
  <si>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</si>
  <si>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</si>
  <si>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</si>
  <si>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</si>
  <si>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</si>
  <si>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</si>
  <si>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</si>
  <si>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</si>
  <si>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</si>
  <si>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</si>
  <si>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</si>
  <si>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</si>
  <si>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</si>
  <si>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</si>
  <si>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</si>
  <si>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</si>
  <si>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</si>
  <si>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</si>
  <si>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</si>
  <si>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</si>
  <si>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</si>
  <si>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</si>
  <si>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</si>
  <si>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</si>
  <si>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</si>
  <si>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</si>
  <si>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</si>
  <si>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</si>
  <si>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</si>
  <si>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</si>
  <si>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</si>
  <si>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</si>
  <si>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</si>
  <si>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</si>
  <si>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</si>
  <si>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</si>
  <si>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</si>
  <si>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</si>
  <si>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</si>
  <si>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</si>
  <si>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</si>
  <si>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</si>
  <si>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</si>
  <si>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</si>
  <si>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</si>
  <si>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</si>
  <si>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</si>
  <si>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</si>
  <si>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</si>
  <si>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</si>
  <si>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</si>
  <si>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</si>
  <si>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</si>
  <si>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</si>
  <si>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</si>
  <si>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</si>
  <si>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</si>
  <si>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</si>
  <si>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</si>
  <si>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</si>
  <si>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</si>
  <si>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</si>
  <si>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</si>
  <si>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</si>
  <si>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</si>
  <si>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</si>
  <si>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</si>
  <si>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</si>
  <si>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</si>
  <si>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</si>
  <si>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</si>
  <si>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</si>
  <si>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</si>
  <si>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</si>
  <si>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</si>
  <si>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</si>
  <si>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</si>
  <si>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</si>
  <si>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</si>
  <si>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</si>
  <si>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</si>
  <si>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</si>
  <si>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</si>
  <si>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</si>
  <si>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</si>
  <si>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</si>
  <si>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</si>
  <si>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</si>
  <si>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</si>
  <si>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</si>
  <si>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</si>
  <si>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</si>
  <si>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</si>
  <si>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</si>
  <si>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</si>
  <si>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</si>
  <si>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</si>
  <si>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</si>
  <si>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</si>
  <si>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</si>
  <si>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</si>
  <si>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</si>
  <si>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</si>
  <si>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</si>
  <si>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</si>
  <si>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</si>
  <si>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</si>
  <si>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</si>
  <si>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</si>
  <si>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</si>
  <si>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</si>
  <si>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</si>
  <si>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</si>
  <si>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</si>
  <si>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</si>
  <si>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</si>
  <si>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</si>
  <si>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</si>
  <si>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</si>
  <si>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</si>
  <si>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</si>
  <si>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</si>
  <si>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</si>
  <si>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</si>
  <si>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</si>
  <si>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</si>
  <si>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</si>
  <si>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</si>
  <si>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</si>
  <si>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</si>
  <si>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</si>
  <si>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</si>
  <si>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</si>
  <si>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</si>
  <si>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</si>
  <si>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</si>
  <si>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</si>
  <si>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</si>
  <si>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</si>
  <si>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</si>
  <si>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</si>
  <si>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</si>
  <si>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</si>
  <si>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</si>
  <si>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</si>
  <si>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</si>
  <si>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</si>
  <si>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</si>
  <si>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</si>
  <si>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</si>
  <si>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</si>
  <si>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</si>
  <si>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</si>
  <si>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</si>
  <si>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</si>
  <si>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</si>
  <si>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</si>
  <si>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</si>
  <si>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</si>
  <si>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</si>
  <si>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</si>
  <si>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</si>
  <si>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</si>
  <si>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</si>
  <si>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</si>
  <si>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</si>
  <si>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</si>
  <si>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</si>
  <si>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</si>
  <si>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</si>
  <si>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</si>
  <si>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</si>
  <si>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</si>
  <si>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</si>
  <si>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</si>
  <si>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</si>
  <si>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</si>
  <si>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</si>
  <si>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</si>
  <si>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</si>
  <si>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</si>
  <si>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</si>
  <si>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</si>
  <si>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</si>
  <si>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</si>
  <si>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</si>
  <si>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</si>
  <si>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</si>
  <si>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</si>
  <si>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</si>
  <si>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</si>
  <si>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</si>
  <si>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</si>
  <si>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</si>
  <si>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</si>
  <si>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</si>
  <si>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</si>
  <si>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</si>
  <si>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</si>
  <si>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</si>
  <si>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</si>
  <si>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</si>
  <si>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</si>
  <si>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</si>
  <si>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</si>
  <si>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</si>
  <si>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</si>
  <si>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</si>
  <si>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</si>
  <si>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</si>
  <si>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</si>
  <si>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</si>
  <si>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</si>
  <si>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</si>
  <si>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</si>
  <si>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</si>
  <si>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</si>
  <si>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</si>
  <si>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</si>
  <si>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</si>
  <si>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</si>
  <si>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</si>
  <si>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</si>
  <si>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</si>
  <si>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</si>
  <si>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</si>
  <si>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</si>
  <si>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</si>
  <si>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</si>
  <si>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</si>
  <si>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</si>
  <si>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</si>
  <si>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</si>
  <si>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</si>
  <si>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</si>
  <si>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</si>
  <si>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</si>
  <si>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</si>
  <si>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</si>
  <si>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</si>
  <si>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</si>
  <si>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</si>
  <si>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</si>
  <si>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</si>
  <si>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</si>
  <si>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</si>
  <si>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</si>
  <si>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</si>
  <si>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</si>
  <si>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</si>
  <si>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</si>
  <si>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</si>
  <si>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</si>
  <si>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</si>
  <si>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</si>
  <si>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</si>
  <si>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</si>
  <si>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</si>
  <si>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</si>
  <si>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</si>
  <si>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</si>
  <si>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</si>
  <si>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</si>
  <si>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</si>
  <si>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</si>
  <si>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</si>
  <si>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</si>
  <si>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</si>
  <si>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</si>
  <si>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</si>
  <si>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</si>
  <si>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</si>
  <si>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</si>
  <si>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</si>
  <si>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</si>
  <si>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</si>
  <si>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</si>
  <si>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</si>
  <si>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</si>
  <si>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</si>
  <si>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</si>
  <si>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</si>
  <si>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</si>
  <si>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</si>
  <si>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</si>
  <si>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</si>
  <si>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</si>
  <si>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</si>
  <si>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</si>
  <si>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</si>
  <si>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</si>
  <si>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</si>
  <si>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</si>
  <si>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</si>
  <si>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</si>
  <si>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</si>
  <si>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</si>
  <si>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</si>
  <si>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</si>
  <si>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</si>
  <si>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</si>
  <si>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</si>
  <si>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</si>
  <si>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</si>
  <si>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</si>
  <si>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</si>
  <si>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</si>
  <si>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</si>
  <si>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</si>
  <si>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</si>
  <si>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</si>
  <si>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</si>
  <si>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</si>
  <si>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</si>
  <si>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</si>
  <si>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</si>
  <si>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</si>
  <si>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</si>
  <si>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</si>
  <si>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</si>
  <si>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</si>
  <si>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</si>
  <si>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</si>
  <si>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</si>
  <si>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</si>
  <si>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</si>
  <si>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</si>
  <si>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</si>
  <si>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</si>
  <si>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</si>
  <si>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</si>
  <si>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</si>
  <si>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</si>
  <si>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</si>
  <si>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</si>
  <si>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</si>
  <si>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</si>
  <si>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</si>
  <si>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</si>
  <si>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</si>
  <si>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</si>
  <si>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</si>
  <si>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</si>
  <si>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</si>
  <si>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</si>
  <si>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</si>
  <si>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</si>
  <si>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</si>
  <si>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</si>
  <si>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</si>
  <si>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</si>
  <si>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</si>
  <si>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</si>
  <si>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</si>
  <si>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</si>
  <si>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</si>
  <si>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</si>
  <si>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</si>
  <si>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</si>
  <si>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</si>
  <si>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</si>
  <si>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</si>
  <si>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</si>
  <si>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</si>
  <si>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</si>
  <si>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</si>
  <si>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</si>
  <si>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</si>
  <si>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</si>
  <si>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</si>
  <si>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</si>
  <si>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</si>
  <si>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</si>
  <si>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</si>
  <si>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</si>
  <si>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</si>
  <si>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</si>
  <si>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</si>
  <si>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</si>
  <si>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</si>
  <si>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</si>
  <si>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</si>
  <si>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</si>
  <si>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</si>
  <si>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</si>
  <si>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</si>
  <si>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</si>
  <si>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</si>
  <si>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</si>
  <si>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</si>
  <si>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</si>
  <si>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</si>
  <si>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</si>
  <si>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</si>
  <si>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</si>
  <si>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</si>
  <si>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</si>
  <si>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</si>
  <si>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</si>
  <si>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</si>
  <si>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</si>
  <si>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</si>
  <si>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</si>
  <si>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</si>
  <si>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</si>
  <si>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</si>
  <si>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</si>
  <si>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</si>
  <si>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</si>
  <si>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</si>
  <si>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</si>
  <si>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</si>
  <si>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</si>
  <si>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</si>
  <si>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</si>
  <si>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</si>
  <si>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</si>
  <si>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</si>
  <si>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</si>
  <si>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</si>
  <si>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</si>
  <si>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</si>
  <si>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</si>
  <si>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</si>
  <si>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</si>
  <si>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</si>
  <si>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</si>
  <si>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</si>
  <si>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</si>
  <si>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</si>
  <si>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</si>
  <si>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</si>
  <si>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</si>
  <si>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</si>
  <si>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</si>
  <si>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</si>
  <si>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</si>
  <si>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</si>
  <si>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</si>
  <si>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</si>
  <si>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</si>
  <si>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</si>
  <si>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</si>
  <si>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</si>
  <si>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</si>
  <si>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</si>
  <si>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</si>
  <si>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</si>
  <si>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</si>
  <si>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</si>
  <si>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</si>
  <si>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</si>
  <si>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</si>
  <si>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</si>
  <si>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</si>
  <si>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</si>
  <si>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</si>
  <si>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</si>
  <si>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</si>
  <si>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</si>
  <si>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</si>
  <si>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</si>
  <si>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</si>
  <si>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</si>
  <si>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</si>
  <si>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</si>
  <si>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</si>
  <si>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</si>
  <si>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</si>
  <si>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</si>
  <si>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</si>
  <si>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</si>
  <si>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</si>
  <si>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</si>
  <si>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</si>
  <si>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</si>
  <si>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</si>
  <si>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</si>
  <si>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</si>
  <si>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</si>
  <si>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</si>
  <si>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</si>
  <si>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</si>
  <si>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</si>
  <si>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</si>
  <si>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</si>
  <si>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</si>
  <si>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</si>
  <si>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</si>
  <si>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</si>
  <si>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</si>
  <si>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</si>
  <si>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</si>
  <si>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</si>
  <si>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</si>
  <si>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</si>
  <si>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</si>
  <si>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</si>
  <si>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</si>
  <si>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</si>
  <si>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</si>
  <si>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</si>
  <si>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</si>
  <si>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</si>
  <si>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</si>
  <si>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</si>
  <si>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</si>
  <si>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</si>
  <si>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</si>
  <si>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</si>
  <si>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</si>
  <si>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</si>
  <si>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</si>
  <si>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</si>
  <si>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</si>
  <si>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</si>
  <si>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</si>
  <si>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</si>
  <si>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</si>
  <si>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</si>
  <si>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</si>
  <si>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</si>
  <si>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</si>
  <si>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</si>
  <si>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</si>
  <si>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</si>
  <si>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</si>
  <si>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</si>
  <si>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</si>
  <si>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</si>
  <si>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</si>
  <si>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</si>
  <si>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</si>
  <si>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</si>
  <si>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</si>
  <si>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</si>
  <si>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</si>
  <si>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</si>
  <si>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</si>
  <si>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</si>
  <si>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</si>
  <si>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</si>
  <si>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</si>
  <si>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</si>
  <si>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</si>
  <si>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</si>
  <si>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</si>
  <si>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</si>
  <si>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</si>
  <si>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</si>
  <si>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</si>
  <si>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</si>
  <si>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</si>
  <si>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</si>
  <si>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</si>
  <si>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</si>
  <si>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</si>
  <si>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</si>
  <si>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</si>
  <si>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</si>
  <si>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</si>
  <si>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</si>
  <si>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</si>
  <si>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</si>
  <si>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</si>
  <si>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</si>
  <si>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</si>
  <si>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</si>
  <si>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</si>
  <si>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</si>
  <si>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</si>
  <si>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</si>
  <si>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</si>
  <si>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</si>
  <si>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</si>
  <si>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</si>
  <si>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</si>
  <si>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</si>
  <si>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</si>
  <si>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</si>
  <si>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</si>
  <si>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</si>
  <si>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</si>
  <si>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</si>
  <si>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</si>
  <si>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</si>
  <si>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</si>
  <si>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</si>
  <si>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</si>
  <si>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</si>
  <si>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</si>
  <si>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</si>
  <si>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</si>
  <si>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</si>
  <si>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</si>
  <si>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</si>
  <si>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</si>
  <si>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</si>
  <si>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</si>
  <si>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</si>
  <si>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</si>
  <si>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</si>
  <si>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</si>
  <si>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</si>
  <si>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</si>
  <si>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</si>
  <si>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</si>
  <si>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</si>
  <si>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</si>
  <si>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</si>
  <si>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</si>
  <si>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</si>
  <si>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</si>
  <si>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</si>
  <si>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</si>
  <si>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</si>
  <si>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</si>
  <si>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</si>
  <si>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</si>
  <si>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</si>
  <si>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</si>
  <si>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</si>
  <si>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</si>
  <si>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</si>
  <si>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</si>
  <si>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</si>
  <si>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</si>
  <si>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</si>
  <si>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</si>
  <si>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</si>
  <si>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</si>
  <si>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</si>
  <si>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</si>
  <si>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</si>
  <si>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</si>
  <si>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</si>
  <si>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</si>
  <si>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</si>
  <si>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</si>
  <si>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</si>
  <si>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</si>
  <si>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</si>
  <si>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</si>
  <si>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</si>
  <si>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</si>
  <si>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</si>
  <si>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</si>
  <si>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</si>
  <si>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</si>
  <si>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</si>
  <si>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</si>
  <si>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</si>
  <si>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</si>
  <si>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</si>
  <si>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</si>
  <si>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</si>
  <si>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</si>
  <si>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</si>
  <si>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</si>
  <si>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</si>
  <si>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</si>
  <si>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</si>
  <si>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</si>
  <si>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</si>
  <si>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</si>
  <si>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</si>
  <si>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</si>
  <si>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</si>
  <si>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</si>
  <si>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</si>
  <si>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</si>
  <si>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</si>
  <si>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</si>
  <si>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</si>
  <si>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</si>
  <si>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</si>
  <si>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</si>
  <si>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</si>
  <si>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</si>
  <si>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</si>
  <si>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</si>
  <si>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</si>
  <si>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</si>
  <si>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</si>
  <si>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</si>
  <si>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</si>
  <si>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</si>
  <si>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</si>
  <si>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</si>
  <si>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</si>
  <si>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</si>
  <si>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</si>
  <si>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</si>
  <si>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</si>
  <si>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</si>
  <si>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</si>
  <si>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</si>
  <si>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</si>
  <si>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</si>
  <si>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</si>
  <si>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</si>
  <si>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</si>
  <si>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</si>
  <si>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</si>
  <si>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</si>
  <si>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</si>
  <si>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</si>
  <si>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</si>
  <si>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</si>
  <si>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</si>
  <si>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</si>
  <si>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</si>
  <si>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</si>
  <si>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</si>
  <si>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</si>
  <si>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</si>
  <si>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</si>
  <si>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</si>
  <si>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</si>
  <si>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</si>
  <si>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</si>
  <si>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</si>
  <si>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</si>
  <si>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</si>
  <si>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</si>
  <si>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</si>
  <si>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</si>
  <si>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</si>
  <si>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</si>
  <si>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</si>
  <si>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</si>
  <si>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</si>
  <si>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</si>
  <si>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</si>
  <si>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</si>
  <si>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</si>
  <si>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</si>
  <si>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</si>
  <si>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</si>
  <si>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</si>
  <si>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</si>
  <si>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</si>
  <si>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</si>
  <si>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</si>
  <si>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</si>
  <si>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</si>
  <si>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</si>
  <si>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</si>
  <si>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</si>
  <si>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</si>
  <si>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</si>
  <si>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</si>
  <si>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</si>
  <si>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</si>
  <si>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</si>
  <si>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</si>
  <si>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</si>
  <si>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</si>
  <si>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</si>
  <si>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</si>
  <si>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</si>
  <si>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</si>
  <si>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</si>
  <si>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</si>
  <si>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</si>
  <si>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</si>
  <si>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</si>
  <si>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</si>
  <si>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</si>
  <si>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</si>
  <si>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</si>
  <si>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</si>
  <si>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</si>
  <si>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</si>
  <si>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</si>
  <si>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</si>
  <si>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</si>
  <si>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</si>
  <si>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</si>
  <si>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</si>
  <si>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</si>
  <si>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</si>
  <si>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</si>
  <si>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</si>
  <si>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</si>
  <si>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</si>
  <si>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</si>
  <si>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</si>
  <si>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</si>
  <si>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</si>
  <si>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</si>
  <si>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</si>
  <si>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</si>
  <si>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</si>
  <si>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</si>
  <si>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</si>
  <si>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</si>
  <si>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</si>
  <si>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</si>
  <si>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</si>
  <si>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</si>
  <si>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</si>
  <si>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</si>
  <si>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</si>
  <si>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</si>
  <si>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</si>
  <si>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</si>
  <si>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</si>
  <si>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</si>
  <si>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</si>
  <si>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</si>
  <si>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</si>
  <si>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</si>
  <si>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</si>
  <si>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</si>
  <si>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</si>
  <si>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</si>
  <si>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</si>
  <si>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</si>
  <si>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</si>
  <si>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</si>
  <si>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</si>
  <si>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</si>
  <si>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</si>
  <si>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</si>
  <si>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</si>
  <si>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</si>
  <si>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</si>
  <si>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</si>
  <si>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</si>
  <si>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</si>
  <si>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</si>
  <si>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</si>
  <si>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</si>
  <si>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</si>
  <si>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</si>
  <si>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</si>
  <si>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</si>
  <si>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</si>
  <si>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</si>
  <si>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</si>
  <si>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</si>
  <si>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</si>
  <si>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</si>
  <si>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</si>
  <si>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</si>
  <si>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</si>
  <si>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</si>
  <si>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</si>
  <si>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</si>
  <si>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</si>
  <si>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</si>
  <si>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</si>
  <si>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</si>
  <si>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</si>
  <si>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</si>
  <si>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</si>
  <si>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</si>
  <si>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</si>
  <si>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</si>
  <si>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</si>
  <si>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</si>
  <si>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</si>
  <si>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</si>
  <si>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</si>
  <si>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</si>
  <si>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</si>
  <si>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</si>
  <si>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</si>
  <si>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</si>
  <si>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</si>
  <si>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</si>
  <si>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</si>
  <si>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</si>
  <si>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</si>
  <si>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</si>
  <si>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</si>
  <si>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</si>
  <si>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</si>
  <si>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</si>
  <si>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</si>
  <si>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</si>
  <si>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</si>
  <si>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</si>
  <si>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</si>
  <si>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</si>
  <si>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</si>
  <si>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</si>
  <si>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</si>
  <si>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</si>
  <si>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</si>
  <si>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</si>
  <si>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</si>
  <si>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</si>
  <si>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</si>
  <si>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</si>
  <si>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</si>
  <si>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</si>
  <si>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</si>
  <si>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</si>
  <si>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</si>
  <si>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</si>
  <si>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</si>
  <si>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</si>
  <si>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</si>
  <si>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</si>
  <si>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</si>
  <si>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</si>
  <si>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</si>
  <si>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</si>
  <si>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</si>
  <si>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</si>
  <si>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</si>
  <si>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</si>
  <si>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</si>
  <si>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</si>
  <si>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</si>
  <si>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</si>
  <si>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</si>
  <si>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</si>
  <si>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</si>
  <si>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</si>
  <si>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</si>
  <si>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</si>
  <si>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</si>
  <si>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</si>
  <si>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</si>
  <si>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</si>
  <si>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</si>
  <si>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</si>
  <si>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</si>
  <si>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</si>
  <si>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</si>
  <si>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</si>
  <si>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</si>
  <si>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</si>
  <si>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</si>
  <si>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</si>
  <si>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</si>
  <si>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</si>
  <si>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</si>
  <si>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</si>
  <si>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</si>
  <si>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</si>
  <si>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</si>
  <si>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</si>
  <si>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</si>
  <si>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</si>
  <si>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</si>
  <si>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</si>
  <si>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</si>
  <si>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</si>
  <si>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</si>
  <si>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</si>
  <si>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</si>
  <si>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</si>
  <si>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</si>
  <si>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</si>
  <si>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</si>
  <si>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</si>
  <si>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</si>
  <si>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</si>
  <si>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</si>
  <si>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</si>
  <si>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</si>
  <si>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</si>
  <si>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</si>
  <si>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</si>
  <si>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</si>
  <si>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</si>
  <si>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</si>
  <si>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</si>
  <si>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</si>
  <si>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</si>
  <si>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</si>
  <si>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</si>
  <si>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</si>
  <si>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</si>
  <si>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</si>
  <si>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</si>
  <si>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</si>
  <si>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</si>
  <si>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</si>
  <si>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</si>
  <si>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</si>
  <si>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</si>
  <si>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</si>
  <si>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</si>
  <si>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</si>
  <si>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</si>
  <si>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</si>
  <si>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</si>
  <si>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</si>
  <si>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</si>
  <si>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</si>
  <si>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</si>
  <si>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</si>
  <si>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</si>
  <si>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</si>
  <si>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</si>
  <si>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</si>
  <si>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</si>
  <si>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</si>
  <si>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</si>
  <si>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</si>
  <si>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</si>
  <si>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</si>
  <si>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</si>
  <si>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</si>
  <si>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</si>
  <si>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</si>
  <si>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</si>
  <si>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</si>
  <si>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</si>
  <si>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</si>
  <si>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</si>
  <si>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</si>
  <si>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</si>
  <si>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</si>
  <si>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</si>
  <si>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</si>
  <si>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</si>
  <si>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</si>
  <si>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</si>
  <si>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</si>
  <si>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</si>
  <si>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</si>
  <si>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</si>
  <si>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</si>
  <si>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</si>
  <si>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</si>
  <si>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</si>
  <si>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</si>
  <si>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</si>
  <si>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</si>
  <si>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</si>
  <si>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</si>
  <si>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</si>
  <si>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</si>
  <si>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</si>
  <si>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</si>
  <si>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</si>
  <si>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</si>
  <si>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</si>
  <si>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</si>
  <si>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</si>
  <si>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</si>
  <si>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</si>
  <si>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</si>
  <si>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</si>
  <si>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</si>
  <si>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</si>
  <si>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</si>
  <si>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</si>
  <si>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</si>
  <si>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</si>
  <si>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</si>
  <si>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</si>
  <si>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</si>
  <si>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</si>
  <si>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</si>
  <si>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</si>
  <si>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</si>
  <si>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</si>
  <si>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</si>
  <si>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</si>
  <si>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</si>
  <si>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</si>
  <si>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</si>
  <si>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</si>
  <si>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</si>
  <si>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</si>
  <si>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</si>
  <si>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</si>
  <si>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</si>
  <si>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</si>
  <si>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</si>
  <si>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</si>
  <si>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</si>
  <si>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</si>
  <si>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</si>
  <si>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</si>
  <si>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</si>
  <si>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</si>
  <si>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</si>
  <si>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</si>
  <si>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</si>
  <si>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</si>
  <si>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</si>
  <si>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</si>
  <si>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</si>
  <si>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</si>
  <si>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</si>
  <si>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</si>
  <si>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</si>
  <si>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</si>
  <si>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</si>
  <si>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</si>
  <si>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</si>
  <si>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</si>
  <si>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</si>
  <si>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</si>
  <si>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</si>
  <si>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</si>
  <si>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</si>
  <si>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</si>
  <si>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</si>
  <si>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</si>
  <si>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</si>
  <si>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</si>
  <si>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</si>
  <si>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</si>
  <si>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</si>
  <si>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</si>
  <si>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</si>
  <si>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</si>
  <si>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</si>
  <si>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</si>
  <si>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</si>
  <si>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</si>
  <si>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</si>
  <si>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</si>
  <si>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</si>
  <si>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</si>
  <si>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</si>
  <si>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</si>
  <si>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</si>
  <si>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</si>
  <si>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</si>
  <si>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</si>
  <si>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</si>
  <si>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</si>
  <si>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</si>
  <si>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</si>
  <si>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</si>
  <si>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</si>
  <si>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</si>
  <si>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</si>
  <si>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</si>
  <si>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</si>
  <si>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</si>
  <si>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</si>
  <si>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</si>
  <si>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</si>
  <si>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</si>
  <si>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</si>
  <si>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</si>
  <si>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</si>
  <si>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</si>
  <si>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</si>
  <si>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</si>
  <si>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</si>
  <si>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</si>
  <si>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</si>
  <si>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</si>
  <si>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</si>
  <si>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</si>
  <si>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</si>
  <si>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</si>
  <si>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</si>
  <si>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</si>
  <si>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</si>
  <si>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</si>
  <si>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</si>
  <si>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</si>
  <si>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</si>
  <si>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</si>
  <si>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</si>
  <si>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</si>
  <si>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</si>
  <si>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</si>
  <si>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</si>
  <si>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</si>
  <si>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</si>
  <si>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</si>
  <si>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</si>
  <si>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</si>
  <si>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</si>
  <si>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</si>
  <si>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</si>
  <si>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</si>
  <si>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</si>
  <si>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</si>
  <si>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</si>
  <si>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</si>
  <si>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</si>
  <si>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</si>
  <si>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</si>
  <si>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</si>
  <si>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</si>
  <si>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</si>
  <si>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</si>
  <si>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</si>
  <si>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</si>
  <si>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</si>
  <si>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</si>
  <si>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</si>
  <si>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</si>
  <si>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</si>
  <si>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</si>
  <si>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</si>
  <si>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</si>
  <si>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</si>
  <si>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</si>
  <si>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</si>
  <si>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</si>
  <si>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</si>
  <si>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</si>
  <si>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</si>
  <si>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</si>
  <si>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</si>
  <si>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</si>
  <si>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</si>
  <si>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</si>
  <si>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</si>
  <si>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</si>
  <si>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</si>
  <si>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</si>
  <si>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</si>
  <si>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</si>
  <si>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</si>
  <si>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</si>
  <si>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</si>
  <si>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</si>
  <si>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</si>
  <si>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</si>
  <si>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</si>
  <si>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</si>
  <si>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</si>
  <si>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</si>
  <si>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</si>
  <si>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</si>
  <si>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</si>
  <si>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</si>
  <si>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</si>
  <si>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</si>
  <si>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</si>
  <si>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</si>
  <si>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</si>
  <si>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</si>
  <si>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</si>
  <si>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</si>
  <si>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</si>
  <si>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</si>
  <si>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</si>
  <si>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</si>
  <si>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</si>
  <si>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</si>
  <si>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</si>
  <si>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</si>
  <si>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</si>
  <si>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</si>
  <si>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</si>
  <si>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</si>
  <si>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</si>
  <si>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</si>
  <si>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</si>
  <si>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</si>
  <si>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</si>
  <si>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</si>
  <si>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</si>
  <si>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</si>
  <si>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</si>
  <si>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</si>
  <si>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</si>
  <si>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</si>
  <si>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</si>
  <si>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</si>
  <si>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</si>
  <si>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</si>
  <si>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</si>
  <si>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</si>
  <si>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</si>
  <si>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</si>
  <si>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</si>
  <si>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</si>
  <si>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</si>
  <si>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</si>
  <si>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</si>
  <si>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</si>
  <si>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</si>
  <si>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</si>
  <si>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</si>
  <si>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</si>
  <si>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</si>
  <si>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</si>
  <si>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</si>
  <si>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</si>
  <si>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</si>
  <si>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</si>
  <si>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</si>
  <si>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</si>
  <si>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</si>
  <si>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</si>
  <si>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</si>
  <si>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</si>
  <si>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</si>
  <si>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</si>
  <si>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</si>
  <si>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</si>
  <si>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</si>
  <si>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</si>
  <si>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</si>
  <si>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</si>
  <si>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</si>
  <si>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</si>
  <si>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</si>
  <si>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</si>
  <si>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</si>
  <si>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</si>
  <si>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</si>
  <si>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</si>
  <si>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</si>
  <si>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</si>
  <si>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</si>
  <si>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</si>
  <si>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</si>
  <si>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</si>
  <si>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</si>
  <si>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</si>
  <si>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</si>
  <si>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</si>
  <si>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</si>
  <si>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</si>
  <si>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</si>
  <si>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</si>
  <si>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</si>
  <si>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</si>
  <si>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</si>
  <si>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</si>
  <si>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</si>
  <si>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</si>
  <si>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</si>
  <si>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</si>
  <si>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</si>
  <si>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</si>
  <si>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</si>
  <si>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</si>
  <si>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</si>
  <si>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</si>
  <si>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</si>
  <si>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</si>
  <si>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</si>
  <si>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</si>
  <si>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</si>
  <si>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</si>
  <si>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</si>
  <si>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</si>
  <si>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</si>
  <si>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</si>
  <si>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</si>
  <si>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</si>
  <si>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</si>
  <si>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</si>
  <si>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</si>
  <si>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</si>
  <si>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</si>
  <si>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</si>
  <si>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</si>
  <si>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</si>
  <si>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</si>
  <si>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</si>
  <si>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</si>
  <si>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</si>
  <si>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</si>
  <si>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</si>
  <si>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</si>
  <si>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</si>
  <si>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</si>
  <si>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</si>
  <si>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</si>
  <si>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</si>
  <si>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</si>
  <si>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</si>
  <si>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</si>
  <si>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</si>
  <si>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</si>
  <si>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</si>
  <si>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</si>
  <si>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</si>
  <si>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</si>
  <si>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</si>
  <si>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</si>
  <si>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</si>
  <si>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</si>
  <si>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</si>
  <si>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</si>
  <si>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</si>
  <si>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</si>
  <si>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</si>
  <si>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</si>
  <si>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</si>
  <si>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</si>
  <si>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</si>
  <si>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</si>
  <si>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</si>
  <si>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</si>
  <si>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</si>
  <si>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</si>
  <si>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</si>
  <si>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</si>
  <si>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</si>
  <si>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</si>
  <si>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</si>
  <si>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</si>
  <si>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</si>
  <si>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</si>
  <si>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</si>
  <si>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</si>
  <si>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</si>
  <si>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</si>
  <si>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</si>
  <si>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</si>
  <si>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</si>
  <si>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</si>
  <si>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</si>
  <si>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</si>
  <si>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</si>
  <si>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</si>
  <si>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</si>
  <si>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</si>
  <si>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</si>
  <si>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</si>
  <si>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</si>
  <si>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</si>
  <si>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</si>
  <si>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</si>
  <si>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</si>
  <si>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</si>
  <si>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</si>
  <si>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</si>
  <si>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</si>
  <si>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</si>
  <si>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</si>
  <si>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</si>
  <si>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</si>
  <si>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</si>
  <si>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</si>
  <si>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</si>
  <si>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</si>
  <si>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</si>
  <si>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</si>
  <si>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</si>
  <si>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</si>
  <si>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</si>
  <si>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</si>
  <si>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</si>
  <si>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</si>
  <si>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</si>
  <si>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</si>
  <si>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</si>
  <si>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</si>
  <si>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</si>
  <si>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</si>
  <si>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</si>
  <si>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</si>
  <si>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</si>
  <si>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</si>
  <si>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</si>
  <si>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</si>
  <si>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</si>
  <si>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</si>
  <si>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</si>
  <si>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</si>
  <si>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</si>
  <si>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</si>
  <si>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</si>
  <si>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</si>
  <si>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</si>
  <si>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</si>
  <si>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</si>
  <si>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</si>
  <si>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</si>
  <si>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</si>
  <si>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</si>
  <si>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</si>
  <si>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</si>
  <si>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</si>
  <si>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</si>
  <si>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</si>
  <si>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</si>
  <si>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</si>
  <si>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</si>
  <si>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</si>
  <si>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</si>
  <si>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</si>
  <si>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</si>
  <si>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</si>
  <si>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</si>
  <si>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</si>
  <si>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</si>
  <si>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</si>
  <si>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</si>
  <si>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</si>
  <si>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</si>
  <si>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</si>
  <si>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</si>
  <si>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</si>
  <si>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</si>
  <si>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</si>
  <si>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</si>
  <si>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</si>
  <si>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</si>
  <si>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</si>
  <si>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</si>
  <si>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</si>
  <si>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</si>
  <si>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</si>
  <si>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</si>
  <si>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</si>
  <si>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</si>
  <si>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</si>
  <si>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</si>
  <si>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</si>
  <si>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</si>
  <si>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</si>
  <si>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</si>
  <si>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</si>
  <si>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</si>
  <si>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</si>
  <si>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</si>
  <si>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</si>
  <si>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</si>
  <si>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</si>
  <si>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</si>
  <si>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</si>
  <si>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</si>
  <si>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</si>
  <si>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</si>
  <si>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</si>
  <si>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</si>
  <si>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</si>
  <si>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</si>
  <si>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</si>
  <si>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</si>
  <si>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</si>
  <si>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</si>
  <si>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</si>
  <si>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</si>
  <si>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</si>
  <si>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</si>
  <si>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</si>
  <si>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</si>
  <si>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</si>
  <si>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</si>
  <si>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</si>
  <si>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</si>
  <si>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</si>
  <si>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</si>
  <si>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</si>
  <si>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</si>
  <si>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</si>
  <si>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</si>
  <si>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</si>
  <si>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</si>
  <si>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</si>
  <si>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</si>
  <si>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</si>
  <si>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</si>
  <si>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</si>
  <si>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</si>
  <si>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</si>
  <si>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</si>
  <si>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</si>
  <si>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</si>
  <si>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</si>
  <si>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</si>
  <si>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</si>
  <si>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</si>
  <si>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</si>
  <si>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</si>
  <si>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</si>
  <si>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</si>
  <si>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</si>
  <si>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</si>
  <si>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</si>
  <si>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</si>
  <si>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</si>
  <si>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</si>
  <si>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</si>
  <si>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</si>
  <si>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</si>
  <si>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</si>
  <si>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</si>
  <si>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</si>
  <si>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</si>
  <si>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</si>
  <si>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</si>
  <si>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</si>
  <si>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</si>
  <si>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</si>
  <si>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</si>
  <si>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</si>
  <si>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</si>
  <si>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</si>
  <si>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</si>
  <si>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</si>
  <si>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</si>
  <si>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</si>
  <si>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</si>
  <si>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</si>
  <si>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</si>
  <si>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</si>
  <si>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</si>
  <si>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</si>
  <si>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</si>
  <si>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</si>
  <si>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</si>
  <si>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</si>
  <si>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</si>
  <si>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</si>
  <si>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</si>
  <si>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</si>
  <si>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</si>
  <si>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</si>
  <si>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</si>
  <si>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</si>
  <si>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</si>
  <si>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</si>
  <si>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</si>
  <si>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</si>
  <si>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</si>
  <si>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</si>
  <si>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</si>
  <si>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</si>
  <si>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</si>
  <si>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</si>
  <si>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</si>
  <si>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</si>
  <si>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</si>
  <si>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</si>
  <si>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</si>
  <si>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</si>
  <si>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</si>
  <si>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</si>
  <si>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</si>
  <si>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</si>
  <si>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</si>
  <si>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</si>
  <si>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</si>
  <si>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</si>
  <si>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</si>
  <si>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</si>
  <si>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</si>
  <si>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</si>
  <si>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</si>
  <si>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</si>
  <si>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</si>
  <si>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</si>
  <si>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</si>
  <si>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</si>
  <si>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</si>
  <si>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</si>
  <si>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</si>
  <si>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</si>
  <si>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</si>
  <si>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</si>
  <si>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</si>
  <si>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</si>
  <si>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</si>
  <si>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</si>
  <si>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</si>
  <si>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</si>
  <si>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</si>
  <si>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</si>
  <si>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</si>
  <si>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</si>
  <si>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</si>
  <si>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</si>
  <si>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</si>
  <si>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</si>
  <si>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</si>
  <si>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</si>
  <si>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</si>
  <si>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</si>
  <si>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</si>
  <si>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</si>
  <si>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</si>
  <si>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</si>
  <si>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</si>
  <si>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</si>
  <si>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</si>
  <si>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</si>
  <si>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</si>
  <si>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</si>
  <si>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</si>
  <si>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</si>
  <si>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</si>
  <si>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</si>
  <si>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</si>
  <si>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</si>
  <si>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</si>
  <si>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</si>
  <si>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</si>
  <si>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</si>
  <si>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</si>
  <si>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</si>
  <si>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</si>
  <si>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</si>
  <si>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</si>
  <si>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</si>
  <si>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</si>
  <si>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</si>
  <si>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</si>
  <si>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</si>
  <si>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</si>
  <si>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</si>
  <si>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</si>
  <si>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</si>
  <si>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</si>
  <si>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</si>
  <si>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</si>
  <si>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</si>
  <si>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</si>
  <si>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</si>
  <si>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</si>
  <si>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</si>
  <si>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</si>
  <si>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</si>
  <si>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</si>
  <si>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</si>
  <si>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</si>
  <si>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</si>
  <si>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</si>
  <si>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</si>
  <si>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</si>
  <si>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</si>
  <si>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</si>
  <si>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</si>
  <si>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</si>
  <si>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</si>
  <si>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</si>
  <si>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</si>
  <si>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</si>
  <si>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</si>
  <si>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</si>
  <si>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</si>
  <si>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</si>
  <si>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</si>
  <si>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</si>
  <si>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</si>
  <si>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</si>
  <si>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</si>
  <si>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</si>
  <si>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</si>
  <si>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</si>
  <si>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</si>
  <si>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</si>
  <si>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</si>
  <si>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</si>
  <si>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</si>
  <si>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</si>
  <si>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</si>
  <si>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</si>
  <si>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</si>
  <si>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</si>
  <si>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</si>
  <si>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</si>
  <si>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</si>
  <si>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</si>
  <si>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</si>
  <si>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</si>
  <si>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</si>
  <si>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</si>
  <si>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</si>
  <si>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</si>
  <si>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</si>
  <si>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</si>
  <si>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</si>
  <si>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</si>
  <si>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</si>
  <si>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</si>
  <si>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</si>
  <si>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</si>
  <si>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</si>
  <si>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</si>
  <si>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</si>
  <si>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</si>
  <si>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</si>
  <si>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</si>
  <si>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</si>
  <si>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</si>
  <si>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</si>
  <si>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</si>
  <si>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</si>
  <si>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</si>
  <si>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</si>
  <si>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</si>
  <si>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</si>
  <si>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</si>
  <si>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</si>
  <si>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</si>
  <si>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</si>
  <si>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</si>
  <si>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</si>
  <si>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</si>
  <si>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</si>
  <si>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</si>
  <si>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</si>
  <si>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</si>
  <si>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</si>
  <si>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</si>
  <si>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</si>
  <si>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</si>
  <si>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</si>
  <si>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</si>
  <si>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</si>
  <si>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</si>
  <si>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</si>
  <si>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</si>
  <si>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</si>
  <si>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</si>
  <si>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</si>
  <si>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</si>
  <si>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</si>
  <si>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</si>
  <si>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</si>
  <si>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</si>
  <si>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</si>
  <si>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</si>
  <si>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</si>
  <si>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</si>
  <si>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</si>
  <si>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</si>
  <si>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</si>
  <si>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</si>
  <si>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</si>
  <si>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</si>
  <si>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</si>
  <si>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</si>
  <si>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</si>
  <si>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</si>
  <si>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</si>
  <si>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</si>
  <si>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</si>
  <si>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</si>
  <si>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</si>
  <si>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</si>
  <si>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</si>
  <si>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</si>
  <si>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</si>
  <si>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</si>
  <si>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</si>
  <si>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</si>
  <si>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</si>
  <si>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</si>
  <si>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</si>
  <si>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</si>
  <si>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</si>
  <si>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</si>
  <si>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</si>
  <si>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</si>
  <si>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</si>
  <si>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</si>
  <si>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</si>
  <si>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</si>
  <si>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</si>
  <si>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</si>
  <si>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</si>
  <si>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</si>
  <si>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</si>
  <si>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</si>
  <si>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</si>
  <si>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</si>
  <si>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</si>
  <si>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</si>
  <si>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</si>
  <si>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</si>
  <si>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</si>
  <si>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</si>
  <si>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</si>
  <si>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</si>
  <si>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</si>
  <si>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</si>
  <si>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</si>
  <si>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</si>
  <si>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</si>
  <si>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</si>
  <si>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</si>
  <si>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</si>
  <si>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</si>
  <si>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</si>
  <si>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</si>
  <si>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</si>
  <si>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</si>
  <si>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</si>
  <si>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</si>
  <si>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</si>
  <si>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</si>
  <si>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</si>
  <si>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</si>
  <si>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</si>
  <si>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</si>
  <si>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</si>
  <si>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</si>
  <si>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</si>
  <si>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</si>
  <si>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</si>
  <si>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</si>
  <si>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</si>
  <si>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</si>
  <si>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</si>
  <si>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</si>
  <si>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</si>
  <si>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</si>
  <si>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</si>
  <si>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</si>
  <si>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</si>
  <si>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</si>
  <si>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</si>
  <si>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</si>
  <si>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</si>
  <si>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</si>
  <si>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</si>
  <si>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</si>
  <si>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</si>
  <si>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</si>
  <si>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</si>
  <si>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</si>
  <si>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</si>
  <si>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</si>
  <si>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</si>
  <si>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</si>
  <si>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</si>
  <si>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</si>
  <si>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</si>
  <si>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</si>
  <si>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</si>
  <si>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</si>
  <si>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</si>
  <si>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</si>
  <si>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</si>
  <si>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</si>
  <si>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</si>
  <si>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</si>
  <si>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</si>
  <si>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</si>
  <si>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</si>
  <si>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</si>
  <si>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</si>
  <si>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</si>
  <si>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</si>
  <si>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</si>
  <si>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</si>
  <si>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</si>
  <si>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</si>
  <si>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</si>
  <si>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</si>
  <si>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</si>
  <si>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</si>
  <si>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</si>
  <si>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</si>
  <si>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</si>
  <si>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</si>
  <si>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</si>
  <si>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</si>
  <si>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</si>
  <si>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</si>
  <si>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</si>
  <si>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</si>
  <si>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</si>
  <si>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</si>
  <si>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</si>
  <si>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</si>
  <si>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</si>
  <si>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</si>
  <si>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</si>
  <si>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</si>
  <si>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</si>
  <si>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</si>
  <si>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</si>
  <si>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</si>
  <si>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</si>
  <si>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</si>
  <si>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</si>
  <si>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</si>
  <si>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</si>
  <si>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</si>
  <si>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</si>
  <si>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</si>
  <si>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</si>
  <si>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</si>
  <si>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</si>
  <si>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</si>
  <si>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</si>
  <si>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</si>
  <si>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</si>
  <si>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</si>
  <si>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</si>
  <si>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</si>
  <si>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</si>
  <si>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</si>
  <si>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</si>
  <si>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</si>
  <si>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</si>
  <si>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</si>
  <si>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</si>
  <si>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</si>
  <si>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</si>
  <si>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</si>
  <si>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</si>
  <si>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</si>
  <si>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</si>
  <si>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</si>
  <si>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</si>
  <si>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</si>
  <si>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</si>
  <si>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</si>
  <si>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</si>
  <si>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</si>
  <si>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</si>
  <si>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</si>
  <si>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</si>
  <si>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</si>
  <si>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</si>
  <si>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</si>
  <si>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</si>
  <si>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</si>
  <si>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</si>
  <si>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</si>
  <si>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</si>
  <si>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</si>
  <si>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</si>
  <si>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</si>
  <si>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</si>
  <si>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</si>
  <si>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</si>
  <si>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</si>
  <si>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</si>
  <si>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</si>
  <si>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</si>
  <si>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</si>
  <si>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</si>
  <si>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</si>
  <si>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</si>
  <si>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</si>
  <si>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</si>
  <si>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</si>
  <si>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</si>
  <si>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</si>
  <si>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</si>
  <si>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</si>
  <si>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</si>
  <si>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</si>
  <si>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</si>
  <si>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</si>
  <si>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</si>
  <si>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</si>
  <si>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</si>
  <si>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</si>
  <si>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</si>
  <si>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</si>
  <si>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</si>
  <si>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</si>
  <si>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</si>
  <si>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</si>
  <si>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</si>
  <si>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</si>
  <si>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</si>
  <si>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</si>
  <si>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</si>
  <si>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</si>
  <si>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</si>
  <si>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</si>
  <si>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</si>
  <si>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</si>
  <si>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</si>
  <si>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</si>
  <si>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</si>
  <si>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</si>
  <si>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</si>
  <si>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</si>
  <si>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</si>
  <si>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</si>
  <si>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</si>
  <si>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</si>
  <si>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</si>
  <si>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</si>
  <si>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</si>
  <si>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</si>
  <si>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</si>
  <si>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</si>
  <si>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</si>
  <si>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</si>
  <si>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</si>
  <si>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</si>
  <si>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</si>
  <si>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</si>
  <si>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</si>
  <si>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</si>
  <si>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</si>
  <si>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</si>
  <si>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</si>
  <si>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</si>
  <si>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</si>
  <si>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</si>
  <si>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</si>
  <si>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</si>
  <si>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</si>
  <si>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</si>
  <si>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</si>
  <si>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</si>
  <si>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</si>
  <si>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</si>
  <si>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</si>
  <si>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</si>
  <si>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</si>
  <si>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</si>
  <si>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</si>
  <si>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</si>
  <si>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</si>
  <si>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</si>
  <si>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</si>
  <si>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</si>
  <si>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</si>
  <si>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</si>
  <si>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</si>
  <si>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</si>
  <si>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</si>
  <si>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</si>
  <si>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</si>
  <si>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</si>
  <si>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</si>
  <si>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</si>
  <si>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</si>
  <si>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</si>
  <si>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</si>
  <si>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</si>
  <si>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</si>
  <si>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</si>
  <si>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</si>
  <si>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</si>
  <si>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</si>
  <si>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</si>
  <si>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</si>
  <si>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</si>
  <si>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</si>
  <si>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</si>
  <si>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</si>
  <si>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</si>
  <si>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</si>
  <si>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</si>
  <si>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</si>
  <si>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</si>
  <si>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</si>
  <si>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</si>
  <si>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</si>
  <si>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</si>
  <si>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</si>
  <si>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</si>
  <si>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</si>
  <si>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</si>
  <si>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</si>
  <si>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</si>
  <si>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</si>
  <si>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</si>
  <si>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</si>
  <si>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</si>
  <si>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</si>
  <si>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</si>
  <si>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</si>
  <si>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</si>
  <si>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</si>
  <si>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</si>
  <si>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</si>
  <si>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</si>
  <si>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</si>
  <si>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</si>
  <si>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</si>
  <si>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</si>
  <si>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</si>
  <si>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</si>
  <si>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</si>
  <si>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</si>
  <si>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</si>
  <si>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</si>
  <si>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</si>
  <si>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</si>
  <si>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</si>
  <si>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</si>
  <si>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</si>
  <si>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</si>
  <si>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</si>
  <si>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</si>
  <si>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</si>
  <si>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</si>
  <si>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</si>
  <si>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</si>
  <si>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</si>
  <si>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</si>
  <si>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</si>
  <si>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</si>
  <si>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</si>
  <si>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</si>
  <si>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</si>
  <si>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</si>
  <si>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</si>
  <si>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</si>
  <si>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</si>
  <si>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</si>
  <si>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</si>
  <si>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</si>
  <si>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</si>
  <si>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</si>
  <si>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</si>
  <si>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</si>
  <si>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</si>
  <si>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</si>
  <si>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</si>
  <si>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</si>
  <si>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</si>
  <si>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</si>
  <si>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</si>
  <si>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</si>
  <si>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</si>
  <si>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</si>
  <si>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</si>
  <si>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</si>
  <si>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</si>
  <si>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</si>
  <si>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</si>
  <si>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</si>
  <si>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</si>
  <si>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</si>
  <si>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</si>
  <si>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</si>
  <si>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</si>
  <si>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</si>
  <si>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</si>
  <si>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</si>
  <si>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</si>
  <si>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</si>
  <si>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</si>
  <si>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</si>
  <si>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</si>
  <si>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</si>
  <si>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</si>
  <si>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</si>
  <si>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</si>
  <si>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</si>
  <si>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</si>
  <si>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</si>
  <si>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</si>
  <si>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</si>
  <si>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</si>
  <si>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</si>
  <si>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</si>
  <si>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</si>
  <si>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</si>
  <si>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</si>
  <si>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</si>
  <si>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</si>
  <si>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</si>
  <si>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</si>
  <si>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</si>
  <si>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</si>
  <si>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</si>
  <si>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</si>
  <si>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</si>
  <si>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</si>
  <si>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</si>
  <si>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</si>
  <si>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</si>
  <si>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</si>
  <si>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</si>
  <si>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</si>
  <si>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</si>
  <si>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</si>
  <si>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</si>
  <si>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</si>
  <si>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</si>
  <si>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</si>
  <si>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</si>
  <si>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</si>
  <si>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</si>
  <si>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</si>
  <si>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</si>
  <si>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</si>
  <si>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</si>
  <si>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</si>
  <si>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</si>
  <si>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</si>
  <si>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</si>
  <si>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</si>
  <si>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</si>
  <si>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</si>
  <si>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</si>
  <si>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</si>
  <si>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</si>
  <si>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</si>
  <si>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</si>
  <si>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</si>
  <si>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</si>
  <si>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</si>
  <si>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</si>
  <si>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</si>
  <si>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</si>
  <si>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</si>
  <si>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</si>
  <si>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</si>
  <si>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</si>
  <si>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</si>
  <si>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</si>
  <si>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</si>
  <si>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</si>
  <si>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</si>
  <si>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</si>
  <si>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</si>
  <si>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</si>
  <si>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</si>
  <si>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</si>
  <si>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</si>
  <si>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</si>
  <si>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</si>
  <si>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</si>
  <si>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</si>
  <si>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</si>
  <si>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</si>
  <si>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</si>
  <si>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</si>
  <si>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</si>
  <si>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</si>
  <si>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</si>
  <si>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</si>
  <si>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</si>
  <si>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</si>
  <si>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</si>
  <si>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</si>
  <si>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</si>
  <si>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</si>
  <si>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</si>
  <si>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</si>
  <si>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</si>
  <si>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</si>
  <si>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</si>
  <si>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</si>
  <si>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</si>
  <si>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</si>
  <si>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</si>
  <si>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</si>
  <si>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</si>
  <si>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</si>
  <si>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</si>
  <si>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</si>
  <si>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</si>
  <si>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</si>
  <si>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</si>
  <si>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</si>
  <si>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</si>
  <si>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</si>
  <si>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</si>
  <si>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</si>
  <si>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</si>
  <si>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</si>
  <si>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</si>
  <si>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</si>
  <si>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</si>
  <si>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</si>
  <si>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</si>
  <si>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</si>
  <si>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</si>
  <si>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</si>
  <si>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</si>
  <si>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</si>
  <si>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</si>
  <si>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</si>
  <si>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</si>
  <si>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</si>
  <si>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</si>
  <si>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</si>
  <si>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</si>
  <si>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</si>
  <si>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</si>
  <si>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</si>
  <si>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</si>
  <si>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</si>
  <si>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</si>
  <si>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</si>
  <si>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</si>
  <si>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</si>
  <si>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</si>
  <si>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</si>
  <si>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</si>
  <si>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</si>
  <si>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</si>
  <si>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</si>
  <si>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</si>
  <si>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</si>
  <si>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</si>
  <si>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</si>
  <si>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</si>
  <si>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</si>
  <si>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</si>
  <si>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</si>
  <si>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</si>
  <si>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</si>
  <si>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</si>
  <si>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</si>
  <si>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</si>
  <si>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</si>
  <si>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</si>
  <si>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</si>
  <si>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</si>
  <si>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</si>
  <si>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</si>
  <si>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</si>
  <si>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</si>
  <si>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</si>
  <si>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</si>
  <si>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</si>
  <si>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</si>
  <si>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</si>
  <si>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</si>
  <si>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</si>
  <si>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</si>
  <si>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</si>
  <si>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</si>
  <si>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</si>
  <si>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</si>
  <si>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</si>
  <si>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</si>
  <si>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</si>
  <si>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</si>
  <si>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</si>
  <si>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</si>
  <si>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</si>
  <si>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</si>
  <si>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</si>
  <si>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</si>
  <si>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</si>
  <si>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</si>
  <si>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</si>
  <si>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</si>
  <si>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</si>
  <si>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</si>
  <si>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</si>
  <si>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</si>
  <si>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</si>
  <si>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</si>
  <si>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</si>
  <si>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</si>
  <si>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</si>
  <si>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</si>
  <si>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</si>
  <si>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</si>
  <si>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</si>
  <si>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</si>
  <si>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</si>
  <si>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</si>
  <si>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</si>
  <si>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</si>
  <si>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</si>
  <si>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</si>
  <si>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</si>
  <si>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</si>
  <si>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</si>
  <si>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</si>
  <si>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</si>
  <si>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</si>
  <si>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</si>
  <si>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</si>
  <si>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</si>
  <si>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</si>
  <si>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</si>
  <si>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</si>
  <si>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</si>
  <si>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</si>
  <si>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</si>
  <si>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</si>
  <si>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</si>
  <si>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</si>
  <si>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</si>
  <si>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</si>
  <si>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</si>
  <si>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</si>
  <si>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</si>
  <si>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</si>
  <si>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</si>
  <si>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</si>
  <si>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</si>
  <si>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</si>
  <si>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</si>
  <si>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</si>
  <si>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</si>
  <si>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</si>
  <si>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</si>
  <si>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</si>
  <si>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</si>
  <si>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</si>
  <si>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</si>
  <si>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</si>
  <si>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</si>
  <si>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</si>
  <si>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</si>
  <si>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</si>
  <si>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</si>
  <si>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</si>
  <si>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</si>
  <si>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</si>
  <si>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</si>
  <si>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</si>
  <si>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</si>
  <si>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</si>
  <si>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</si>
  <si>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</si>
  <si>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</si>
  <si>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</si>
  <si>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</si>
  <si>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</si>
  <si>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</si>
  <si>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</si>
  <si>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</si>
  <si>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</si>
  <si>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</si>
  <si>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</si>
  <si>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TT Electronics Welwyn Components Ltd</t>
  </si>
  <si>
    <t>210091658</t>
  </si>
  <si>
    <t>D&amp;B DUNS</t>
  </si>
  <si>
    <t>Welwyn Electronics Park, Bedlington, Northumberland, UK</t>
  </si>
  <si>
    <t>Mark Grainger</t>
  </si>
  <si>
    <t>Mark.grainger@ttelectronics.com</t>
  </si>
  <si>
    <t>+44 (0) 1670822181</t>
  </si>
  <si>
    <t>Quality Manager</t>
  </si>
  <si>
    <t>100%</t>
  </si>
  <si>
    <t>https://www.ttelectronics.com/ttelectronics/media/productfiles/compliance/precision-conflict-minerals-policy.pdf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</si>
</sst>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quot;€&quot;_-;\-* #,##0\ &quot;€&quot;_-;_-* &quot;-&quot;\ &quot;€&quot;_-;_-@_-"/>
    <numFmt numFmtId="173" formatCode="_-* #,##0\ _€_-;\-* #,##0\ _€_-;_-* &quot;-&quot;\ _€_-;_-@_-"/>
    <numFmt numFmtId="174" formatCode="_-* #,##0.00\ &quot;€&quot;_-;\-* #,##0.00\ &quot;€&quot;_-;_-* &quot;-&quot;??\ &quot;€&quot;_-;_-@_-"/>
    <numFmt numFmtId="175" formatCode="_-* #,##0.00\ _€_-;\-* #,##0.00\ _€_-;_-* &quot;-&quot;??\ _€_-;_-@_-"/>
    <numFmt numFmtId="176" formatCode="_-&quot;€&quot;\ * #,##0_-;\-&quot;€&quot;\ * #,##0_-;_-&quot;€&quot;\ * &quot;-&quot;_-;_-@_-"/>
    <numFmt numFmtId="177" formatCode="_-&quot;€&quot;\ * #,##0.00_-;\-&quot;€&quot;\ * #,##0.00_-;_-&quot;€&quot;\ * &quot;-&quot;??_-;_-@_-"/>
    <numFmt numFmtId="178" formatCode="0.0"/>
  </numFmts>
  <fonts count="130">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1">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2"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cellStyleXfs>
  <cellXfs count="484">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8"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8"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8"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7" fillId="45" borderId="11" xfId="0" applyFont="1" applyFill="1" applyBorder="1" applyAlignment="1" applyProtection="1">
      <alignment horizontal="left" wrapText="1"/>
      <protection hidden="1"/>
    </xf>
    <xf numFmtId="0" fontId="114" fillId="45" borderId="56" xfId="828"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2" fillId="45" borderId="25" xfId="0" applyFont="1" applyFill="1" applyBorder="1" applyAlignment="1" applyProtection="1">
      <alignment horizontal="center" wrapText="1"/>
      <protection hidden="1"/>
    </xf>
    <xf numFmtId="0" fontId="17" fillId="45" borderId="25" xfId="0" applyFont="1" applyFill="1" applyBorder="1" applyAlignment="1" applyProtection="1">
      <alignment horizontal="left" wrapText="1"/>
      <protection hidden="1"/>
    </xf>
    <xf numFmtId="0" fontId="24" fillId="0" borderId="25" xfId="828" applyFont="1" applyFill="1" applyBorder="1" applyAlignment="1" applyProtection="1">
      <alignment horizontal="center"/>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49" fontId="114" fillId="45" borderId="56" xfId="828" applyNumberFormat="1" applyFill="1" applyBorder="1" applyAlignment="1" applyProtection="1">
      <alignment horizontal="left" vertical="center" wrapText="1"/>
      <protection locked="0"/>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169" fontId="17" fillId="45" borderId="31" xfId="0" applyNumberFormat="1" applyFont="1" applyFill="1" applyBorder="1" applyAlignment="1" applyProtection="1">
      <alignment horizontal="left" wrapText="1"/>
      <protection locked="0"/>
    </xf>
    <xf numFmtId="169" fontId="17" fillId="45" borderId="58" xfId="0" applyNumberFormat="1" applyFont="1" applyFill="1" applyBorder="1" applyAlignment="1" applyProtection="1">
      <alignment horizontal="left"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1">
    <cellStyle name="20% - Accent1" xfId="687" builtinId="3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xfId="691" builtinId="34" customBuiltin="1"/>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xfId="695" builtinId="38" customBuiltin="1"/>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xfId="699" builtinId="42" customBuiltin="1"/>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xfId="703" builtinId="46" customBuiltin="1"/>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xfId="707" builtinId="50" customBuiltin="1"/>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Accent1" xfId="688" builtinId="3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xfId="692" builtinId="35" customBuiltin="1"/>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xfId="696" builtinId="39" customBuiltin="1"/>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xfId="700" builtinId="43" customBuiltin="1"/>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xfId="704" builtinId="47" customBuiltin="1"/>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xfId="708" builtinId="51" customBuiltin="1"/>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Accent1" xfId="689" builtinId="32" customBuiltin="1"/>
    <cellStyle name="60% - Accent1 2" xfId="18" xr:uid="{00000000-0005-0000-0000-000025000000}"/>
    <cellStyle name="60% - Accent1 2 2" xfId="608" xr:uid="{00000000-0005-0000-0000-000026000000}"/>
    <cellStyle name="60% - Accent1 3" xfId="808" xr:uid="{B4F662A1-3A7E-4CD5-AFDB-1F205B5427FC}"/>
    <cellStyle name="60% - Accent2" xfId="693" builtinId="36" customBuiltin="1"/>
    <cellStyle name="60% - Accent2 2" xfId="19" xr:uid="{00000000-0005-0000-0000-000028000000}"/>
    <cellStyle name="60% - Accent2 2 2" xfId="609" xr:uid="{00000000-0005-0000-0000-000029000000}"/>
    <cellStyle name="60% - Accent2 3" xfId="811" xr:uid="{E57C1FBC-7353-4D32-8026-C8468A5B588E}"/>
    <cellStyle name="60% - Accent3" xfId="697" builtinId="40" customBuiltin="1"/>
    <cellStyle name="60% - Accent3 2" xfId="20" xr:uid="{00000000-0005-0000-0000-00002B000000}"/>
    <cellStyle name="60% - Accent3 2 2" xfId="610" xr:uid="{00000000-0005-0000-0000-00002C000000}"/>
    <cellStyle name="60% - Accent3 3" xfId="814" xr:uid="{AE56DF22-2A34-454C-B165-90BC7D444073}"/>
    <cellStyle name="60% - Accent4" xfId="701" builtinId="44" customBuiltin="1"/>
    <cellStyle name="60% - Accent4 2" xfId="21" xr:uid="{00000000-0005-0000-0000-00002E000000}"/>
    <cellStyle name="60% - Accent4 2 2" xfId="611" xr:uid="{00000000-0005-0000-0000-00002F000000}"/>
    <cellStyle name="60% - Accent4 3" xfId="817" xr:uid="{3FDA9D0D-4413-486B-983C-CC604E346407}"/>
    <cellStyle name="60% - Accent5" xfId="705" builtinId="48" customBuiltin="1"/>
    <cellStyle name="60% - Accent5 2" xfId="22" xr:uid="{00000000-0005-0000-0000-000031000000}"/>
    <cellStyle name="60% - Accent5 2 2" xfId="612" xr:uid="{00000000-0005-0000-0000-000032000000}"/>
    <cellStyle name="60% - Accent5 3" xfId="820" xr:uid="{88C0FC36-A568-4B68-96C1-1CFA958ECF44}"/>
    <cellStyle name="60% - Accent6" xfId="709" builtinId="52" customBuiltin="1"/>
    <cellStyle name="60% - Accent6 2" xfId="23" xr:uid="{00000000-0005-0000-0000-000034000000}"/>
    <cellStyle name="60% - Accent6 2 2" xfId="613" xr:uid="{00000000-0005-0000-0000-000035000000}"/>
    <cellStyle name="60% - Accent6 3" xfId="823" xr:uid="{A0853432-C6DA-4DB7-94DF-C5986DB84D44}"/>
    <cellStyle name="Accent1" xfId="686" builtinId="29" customBuiltin="1"/>
    <cellStyle name="Accent1 2" xfId="24" xr:uid="{00000000-0005-0000-0000-000037000000}"/>
    <cellStyle name="Accent1 2 2" xfId="614" xr:uid="{00000000-0005-0000-0000-000038000000}"/>
    <cellStyle name="Accent2" xfId="690" builtinId="33" customBuiltin="1"/>
    <cellStyle name="Accent2 2" xfId="25" xr:uid="{00000000-0005-0000-0000-00003A000000}"/>
    <cellStyle name="Accent2 2 2" xfId="615" xr:uid="{00000000-0005-0000-0000-00003B000000}"/>
    <cellStyle name="Accent3" xfId="694" builtinId="37" customBuiltin="1"/>
    <cellStyle name="Accent3 2" xfId="26" xr:uid="{00000000-0005-0000-0000-00003D000000}"/>
    <cellStyle name="Accent3 2 2" xfId="616" xr:uid="{00000000-0005-0000-0000-00003E000000}"/>
    <cellStyle name="Accent4" xfId="698" builtinId="41" customBuiltin="1"/>
    <cellStyle name="Accent4 2" xfId="27" xr:uid="{00000000-0005-0000-0000-000040000000}"/>
    <cellStyle name="Accent4 2 2" xfId="617" xr:uid="{00000000-0005-0000-0000-000041000000}"/>
    <cellStyle name="Accent5" xfId="702" builtinId="45" customBuiltin="1"/>
    <cellStyle name="Accent5 2" xfId="28" xr:uid="{00000000-0005-0000-0000-000043000000}"/>
    <cellStyle name="Accent5 2 2" xfId="618" xr:uid="{00000000-0005-0000-0000-000044000000}"/>
    <cellStyle name="Accent6" xfId="706" builtinId="49" customBuiltin="1"/>
    <cellStyle name="Accent6 2" xfId="29" xr:uid="{00000000-0005-0000-0000-000046000000}"/>
    <cellStyle name="Accent6 2 2" xfId="619" xr:uid="{00000000-0005-0000-0000-000047000000}"/>
    <cellStyle name="Bad" xfId="676" builtinId="27"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Calculation" xfId="680" builtinId="22" customBuiltin="1"/>
    <cellStyle name="Calculation 2" xfId="32" xr:uid="{00000000-0005-0000-0000-00004E000000}"/>
    <cellStyle name="Calculation 2 2" xfId="622" xr:uid="{00000000-0005-0000-0000-00004F000000}"/>
    <cellStyle name="Check Cell" xfId="682" builtinId="23" customBuiltin="1"/>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4" builtinId="53" customBuiltin="1"/>
    <cellStyle name="Explanatory Text 2" xfId="486" xr:uid="{00000000-0005-0000-0000-00001C020000}"/>
    <cellStyle name="Good" xfId="675" builtinId="26" customBuiltin="1"/>
    <cellStyle name="Good 2" xfId="487" xr:uid="{00000000-0005-0000-0000-00001E020000}"/>
    <cellStyle name="Good 2 2" xfId="624" xr:uid="{00000000-0005-0000-0000-00001F020000}"/>
    <cellStyle name="Heading 1" xfId="671" builtinId="16" customBuiltin="1"/>
    <cellStyle name="Heading 1 2" xfId="488" xr:uid="{00000000-0005-0000-0000-000021020000}"/>
    <cellStyle name="Heading 2" xfId="672" builtinId="17" customBuiltin="1"/>
    <cellStyle name="Heading 2 2" xfId="489" xr:uid="{00000000-0005-0000-0000-000023020000}"/>
    <cellStyle name="Heading 2 2 2" xfId="625" xr:uid="{00000000-0005-0000-0000-000024020000}"/>
    <cellStyle name="Heading 3" xfId="673" builtinId="18" customBuiltin="1"/>
    <cellStyle name="Heading 3 2" xfId="490" xr:uid="{00000000-0005-0000-0000-000026020000}"/>
    <cellStyle name="Heading 4" xfId="674" builtinId="19" customBuiltin="1"/>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xfId="678" builtinId="20" customBuiltin="1"/>
    <cellStyle name="Input 2" xfId="499" xr:uid="{00000000-0005-0000-0000-000038020000}"/>
    <cellStyle name="Input 2 2" xfId="632" xr:uid="{00000000-0005-0000-0000-000039020000}"/>
    <cellStyle name="Linked Cell" xfId="681" builtinId="24" customBuiltin="1"/>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xfId="0" builtinId="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xfId="679" builtinId="21" customBuiltin="1"/>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xfId="670" builtinId="15" customBuiltin="1"/>
    <cellStyle name="Title 2" xfId="588" xr:uid="{00000000-0005-0000-0000-0000BF020000}"/>
    <cellStyle name="Total" xfId="685" builtinId="25" customBuiltin="1"/>
    <cellStyle name="Total 2" xfId="589" xr:uid="{00000000-0005-0000-0000-0000C1020000}"/>
    <cellStyle name="Warning Text" xfId="683" builtinId="11" customBuiltin="1"/>
    <cellStyle name="Warning Text 2" xfId="590" xr:uid="{00000000-0005-0000-0000-0000C3020000}"/>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telectronics.com/ttelectronics/media/productfiles/compliance/precision-conflict-minerals-policy.pdf" TargetMode="External"/><Relationship Id="rId2" Type="http://schemas.openxmlformats.org/officeDocument/2006/relationships/hyperlink" Target="mailto:Mark.grainger@ttelectronics.com" TargetMode="External"/><Relationship Id="rId1" Type="http://schemas.openxmlformats.org/officeDocument/2006/relationships/hyperlink" Target="mailto:Mark.grainger@ttelectronics.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workbookViewId="0"/>
  </sheetViews>
  <sheetFormatPr defaultColWidth="9" defaultRowHeight="12.7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0">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450000000000003"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45"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0">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210">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60">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0">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8"/>
      <c r="B35" s="179"/>
    </row>
    <row r="36" spans="1:2" ht="68.45"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0">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45">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0">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5.95" customHeight="1">
      <c r="A45" s="218"/>
      <c r="B45" s="179"/>
    </row>
    <row r="46" spans="1:2" ht="60">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1.9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450000000000003"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33.950000000000003" customHeight="1">
      <c r="A57" s="93" t="str">
        <f ca="1">OFFSET(L!$C$1,MATCH("Instructions"&amp;ADDRESS(ROW(),COLUMN(),4),L!$A:$A,0)-1,SL,,)</f>
        <v>10. Smelter Location: State/Province, if applicable – Provide the state or province where the smelter is located. This field is optional.</v>
      </c>
      <c r="B57" s="179"/>
    </row>
    <row r="58" spans="1:2" ht="165">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45">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0">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8"/>
      <c r="B64" s="179"/>
    </row>
    <row r="65" spans="1:2" ht="30">
      <c r="A65" s="219" t="str">
        <f ca="1">OFFSET(L!$C$1,MATCH("Instructions"&amp;ADDRESS(ROW(),COLUMN(),4),L!$A:$A,0)-1,SL,,)</f>
        <v>Instructions for completing the Mine List Tab.
Provide answers in ENGLISH only</v>
      </c>
      <c r="B65" s="179"/>
    </row>
    <row r="66" spans="1:2" ht="30">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45">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15">
      <c r="A72" s="93" t="str">
        <f ca="1">OFFSET(L!$C$1,MATCH("Instructions"&amp;ADDRESS(ROW(),COLUMN(),4),L!$A:$A,0)-1,SL,,)</f>
        <v>7. Mine Facility Street -  Provide the street name on which the mine is located. This field is optional.</v>
      </c>
      <c r="B72" s="179"/>
    </row>
    <row r="73" spans="1:2" ht="15">
      <c r="A73" s="93" t="str">
        <f ca="1">OFFSET(L!$C$1,MATCH("Instructions"&amp;ADDRESS(ROW(),COLUMN(),4),L!$A:$A,0)-1,SL,,)</f>
        <v>8. Mine Facility City – Provide the city name of where the mine facility is located.</v>
      </c>
      <c r="B73" s="179"/>
    </row>
    <row r="74" spans="1:2" ht="15">
      <c r="A74" s="93" t="str">
        <f ca="1">OFFSET(L!$C$1,MATCH("Instructions"&amp;ADDRESS(ROW(),COLUMN(),4),L!$A:$A,0)-1,SL,,)</f>
        <v>9. Mine Facility Location: State/Province, if applicable – Provide the state or province where the mine facility is located.</v>
      </c>
      <c r="B74" s="179"/>
    </row>
    <row r="75" spans="1:2" ht="105">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60">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8"/>
      <c r="B79" s="179"/>
    </row>
    <row r="80" spans="1:2" ht="90">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8"/>
      <c r="B81" s="179"/>
    </row>
    <row r="82" spans="1:2" ht="18" customHeight="1">
      <c r="A82" s="94" t="str">
        <f ca="1">OFFSET(L!$C$1,MATCH("Instructions"&amp;ADDRESS(ROW(),COLUMN(),4),L!$A:$A,0)-1,SL,,)</f>
        <v>TERMS AND CONDITIONS</v>
      </c>
      <c r="B82" s="179"/>
    </row>
    <row r="83" spans="1:2" ht="10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0">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0">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35">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defaultColWidth="11" defaultRowHeight="12.75"/>
  <cols>
    <col min="1" max="1" width="1" customWidth="1"/>
    <col min="2" max="2" width="10" customWidth="1"/>
    <col min="3" max="3" width="11.5" customWidth="1"/>
    <col min="4" max="4" width="17" style="148" customWidth="1"/>
    <col min="5" max="5" width="42.125" customWidth="1"/>
    <col min="6" max="6" width="53.125" customWidth="1"/>
    <col min="7" max="7" width="1" customWidth="1"/>
  </cols>
  <sheetData>
    <row r="1" spans="1:7" ht="13.5" thickTop="1">
      <c r="A1" s="3"/>
      <c r="B1" s="4"/>
      <c r="C1" s="4"/>
      <c r="D1" s="145"/>
      <c r="E1" s="4"/>
      <c r="F1" s="4"/>
      <c r="G1" s="5"/>
    </row>
    <row r="2" spans="1:7">
      <c r="A2" s="387"/>
      <c r="B2" s="1" t="s">
        <v>1</v>
      </c>
      <c r="C2" s="2"/>
      <c r="D2" s="146"/>
      <c r="E2" s="2"/>
      <c r="F2" s="2"/>
      <c r="G2" s="24"/>
    </row>
    <row r="3" spans="1:7">
      <c r="A3" s="387"/>
      <c r="B3" s="2" t="s">
        <v>2</v>
      </c>
      <c r="C3" s="1"/>
      <c r="D3" s="147"/>
      <c r="E3" s="2"/>
      <c r="F3" s="1"/>
      <c r="G3" s="24"/>
    </row>
    <row r="4" spans="1:7" ht="15">
      <c r="A4" s="387"/>
      <c r="B4" s="183" t="s">
        <v>3</v>
      </c>
      <c r="C4" s="184"/>
      <c r="D4" s="185"/>
      <c r="E4" s="2"/>
      <c r="F4" s="184"/>
      <c r="G4" s="24"/>
    </row>
    <row r="5" spans="1:7">
      <c r="A5" s="387"/>
      <c r="B5" s="189" t="s">
        <v>4</v>
      </c>
      <c r="C5" s="186"/>
      <c r="D5" s="187"/>
      <c r="E5" s="2"/>
      <c r="F5" s="186"/>
      <c r="G5" s="24"/>
    </row>
    <row r="6" spans="1:7">
      <c r="A6" s="387"/>
      <c r="B6" s="2"/>
      <c r="C6" s="2"/>
      <c r="D6" s="146"/>
      <c r="E6" s="2"/>
      <c r="F6" s="2"/>
      <c r="G6" s="24"/>
    </row>
    <row r="7" spans="1:7">
      <c r="A7" s="387"/>
      <c r="B7" s="2"/>
      <c r="C7" s="2"/>
      <c r="D7" s="146"/>
      <c r="E7" s="2"/>
      <c r="F7" s="2"/>
      <c r="G7" s="24"/>
    </row>
    <row r="8" spans="1:7">
      <c r="A8" s="387"/>
      <c r="B8" s="2"/>
      <c r="C8" s="2"/>
      <c r="D8" s="146"/>
      <c r="E8" s="2"/>
      <c r="F8" s="2"/>
      <c r="G8" s="24"/>
    </row>
    <row r="9" spans="1:7" ht="20.25" customHeight="1">
      <c r="A9" s="387"/>
      <c r="B9" s="389" t="s">
        <v>5</v>
      </c>
      <c r="C9" s="389"/>
      <c r="D9" s="389"/>
      <c r="E9" s="389"/>
      <c r="F9" s="389"/>
      <c r="G9" s="24"/>
    </row>
    <row r="10" spans="1:7" ht="27" customHeight="1">
      <c r="A10" s="387"/>
      <c r="B10" s="390" t="s">
        <v>6</v>
      </c>
      <c r="C10" s="390"/>
      <c r="D10" s="390"/>
      <c r="E10" s="390"/>
      <c r="F10" s="390"/>
      <c r="G10" s="24"/>
    </row>
    <row r="11" spans="1:7" ht="82.5" customHeight="1">
      <c r="A11" s="387"/>
      <c r="B11" s="391"/>
      <c r="C11" s="391"/>
      <c r="D11" s="391"/>
      <c r="E11" s="391"/>
      <c r="F11" s="391"/>
      <c r="G11" s="24"/>
    </row>
    <row r="12" spans="1:7" ht="22.5">
      <c r="A12" s="387"/>
      <c r="B12" s="173" t="s">
        <v>7</v>
      </c>
      <c r="C12" s="174" t="s">
        <v>8</v>
      </c>
      <c r="D12" s="175" t="s">
        <v>9</v>
      </c>
      <c r="E12" s="174" t="s">
        <v>10</v>
      </c>
      <c r="F12" s="174" t="s">
        <v>11</v>
      </c>
      <c r="G12" s="24"/>
    </row>
    <row r="13" spans="1:7" ht="67.5">
      <c r="A13" s="387"/>
      <c r="B13" s="287">
        <v>1</v>
      </c>
      <c r="C13" s="225" t="s">
        <v>12</v>
      </c>
      <c r="D13" s="226">
        <v>44489</v>
      </c>
      <c r="E13" s="225" t="s">
        <v>12182</v>
      </c>
      <c r="F13" s="227" t="s">
        <v>12191</v>
      </c>
      <c r="G13" s="24"/>
    </row>
    <row r="14" spans="1:7" ht="67.5">
      <c r="A14" s="387"/>
      <c r="B14" s="224">
        <v>1.01</v>
      </c>
      <c r="C14" s="225" t="s">
        <v>12</v>
      </c>
      <c r="D14" s="226">
        <v>44523</v>
      </c>
      <c r="E14" s="225" t="s">
        <v>12183</v>
      </c>
      <c r="F14" s="227" t="s">
        <v>12191</v>
      </c>
      <c r="G14" s="24"/>
    </row>
    <row r="15" spans="1:7" ht="67.5">
      <c r="A15" s="387"/>
      <c r="B15" s="224">
        <v>1.02</v>
      </c>
      <c r="C15" s="225" t="s">
        <v>12</v>
      </c>
      <c r="D15" s="226">
        <v>44553</v>
      </c>
      <c r="E15" s="225" t="s">
        <v>12184</v>
      </c>
      <c r="F15" s="227" t="s">
        <v>12191</v>
      </c>
      <c r="G15" s="24"/>
    </row>
    <row r="16" spans="1:7" ht="90">
      <c r="A16" s="387"/>
      <c r="B16" s="224">
        <v>1.1000000000000001</v>
      </c>
      <c r="C16" s="225" t="s">
        <v>12</v>
      </c>
      <c r="D16" s="226">
        <v>44848</v>
      </c>
      <c r="E16" s="225" t="s">
        <v>12185</v>
      </c>
      <c r="F16" s="227" t="s">
        <v>12192</v>
      </c>
      <c r="G16" s="24"/>
    </row>
    <row r="17" spans="1:7" ht="56.25">
      <c r="A17" s="387"/>
      <c r="B17" s="224">
        <v>1.1100000000000001</v>
      </c>
      <c r="C17" s="225" t="s">
        <v>12</v>
      </c>
      <c r="D17" s="226">
        <v>44869</v>
      </c>
      <c r="E17" s="225" t="s">
        <v>12186</v>
      </c>
      <c r="F17" s="227" t="s">
        <v>12192</v>
      </c>
      <c r="G17" s="24"/>
    </row>
    <row r="18" spans="1:7" ht="56.25">
      <c r="A18" s="387"/>
      <c r="B18" s="224">
        <v>1.2</v>
      </c>
      <c r="C18" s="225" t="s">
        <v>12</v>
      </c>
      <c r="D18" s="226">
        <v>45058</v>
      </c>
      <c r="E18" s="225" t="s">
        <v>12235</v>
      </c>
      <c r="F18" s="227" t="s">
        <v>12193</v>
      </c>
      <c r="G18" s="24"/>
    </row>
    <row r="19" spans="1:7" ht="56.25">
      <c r="A19" s="387"/>
      <c r="B19" s="224">
        <v>1.3</v>
      </c>
      <c r="C19" s="225" t="s">
        <v>12</v>
      </c>
      <c r="D19" s="226">
        <v>45408</v>
      </c>
      <c r="E19" s="288" t="s">
        <v>18595</v>
      </c>
      <c r="F19" s="227" t="s">
        <v>12236</v>
      </c>
      <c r="G19" s="24"/>
    </row>
    <row r="20" spans="1:7" ht="56.25">
      <c r="A20" s="387"/>
      <c r="B20" s="293" t="s">
        <v>18598</v>
      </c>
      <c r="C20" s="225" t="s">
        <v>12</v>
      </c>
      <c r="D20" s="226">
        <v>45772</v>
      </c>
      <c r="E20" s="288" t="s">
        <v>19154</v>
      </c>
      <c r="F20" s="227" t="s">
        <v>19278</v>
      </c>
      <c r="G20" s="24"/>
    </row>
    <row r="21" spans="1:7" ht="13.5" thickBot="1">
      <c r="A21" s="388"/>
      <c r="B21" s="392" t="str">
        <f ca="1">OFFSET(L!$C$1,MATCH("General"&amp;"Cpy",L!$A:$A,0)-1,SL,,)</f>
        <v>© 2025 Responsible Minerals Initiative. All rights reserved.</v>
      </c>
      <c r="C21" s="392"/>
      <c r="D21" s="392"/>
      <c r="E21" s="392"/>
      <c r="F21" s="392"/>
      <c r="G21" s="25"/>
    </row>
    <row r="22" spans="1:7" ht="13.5"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defaultColWidth="9" defaultRowHeight="12.75"/>
  <cols>
    <col min="1" max="1" width="1.75" style="156" customWidth="1"/>
    <col min="2" max="2" width="35.5" style="156" customWidth="1"/>
    <col min="3" max="3" width="105.5" style="156" customWidth="1"/>
    <col min="4" max="5" width="1.75" style="156" customWidth="1"/>
    <col min="6" max="6" width="52" style="156" customWidth="1"/>
    <col min="7" max="7" width="5" style="156" customWidth="1"/>
    <col min="8" max="16384" width="9" style="156"/>
  </cols>
  <sheetData>
    <row r="1" spans="1:8" ht="90.75" customHeight="1" thickTop="1">
      <c r="A1" s="393"/>
      <c r="B1" s="394"/>
      <c r="C1" s="394"/>
      <c r="D1" s="395"/>
    </row>
    <row r="2" spans="1:8" ht="15">
      <c r="A2" s="176"/>
      <c r="B2" s="177" t="str">
        <f ca="1">OFFSET(L!$C$1,MATCH("Definitions"&amp;ADDRESS(ROW(),COLUMN(),4),L!$A:$A,0)-1,SL,,)</f>
        <v>ITEM</v>
      </c>
      <c r="C2" s="177" t="str">
        <f ca="1">OFFSET(L!$C$1,MATCH("Definitions"&amp;ADDRESS(ROW(),COLUMN(),4),L!$A:$A,0)-1,SL,,)</f>
        <v>DEFINITION</v>
      </c>
      <c r="D2" s="397"/>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7"/>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7"/>
      <c r="E4" s="179" t="s">
        <v>13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7"/>
      <c r="E5" s="179"/>
    </row>
    <row r="6" spans="1:8" ht="75">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7"/>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7"/>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7"/>
      <c r="E8" s="179"/>
    </row>
    <row r="9" spans="1:8" ht="60">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7"/>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7"/>
      <c r="E10" s="179" t="s">
        <v>16</v>
      </c>
    </row>
    <row r="11" spans="1:8" ht="6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7"/>
      <c r="E11" s="179" t="s">
        <v>15</v>
      </c>
      <c r="H11" s="156">
        <v>14</v>
      </c>
    </row>
    <row r="12" spans="1:8" ht="30">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7"/>
      <c r="E12" s="179"/>
    </row>
    <row r="13" spans="1:8" ht="90">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7"/>
      <c r="E13" s="179"/>
    </row>
    <row r="14" spans="1:8" ht="120">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7"/>
      <c r="E14" s="179"/>
    </row>
    <row r="15" spans="1:8" ht="30">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7"/>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7"/>
      <c r="E16" s="179" t="s">
        <v>15</v>
      </c>
    </row>
    <row r="17" spans="1:5" ht="90">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7"/>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7"/>
      <c r="E18" s="179"/>
    </row>
    <row r="19" spans="1:5" ht="105">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7"/>
      <c r="E19" s="179"/>
    </row>
    <row r="20" spans="1:5" ht="45">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7"/>
      <c r="E20" s="179"/>
    </row>
    <row r="21" spans="1:5" ht="120">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7"/>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7"/>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7"/>
      <c r="E23" s="179"/>
    </row>
    <row r="24" spans="1:5" ht="15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7"/>
      <c r="E24" s="179" t="s">
        <v>15</v>
      </c>
    </row>
    <row r="25" spans="1:5" ht="150">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7"/>
      <c r="E25" s="179" t="s">
        <v>13</v>
      </c>
    </row>
    <row r="26" spans="1:5" ht="7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7"/>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7"/>
      <c r="E27" s="179"/>
    </row>
    <row r="28" spans="1:5" ht="15">
      <c r="A28" s="176"/>
      <c r="B28" s="399" t="str">
        <f ca="1">OFFSET(L!$C$1,MATCH("Definitions"&amp;ADDRESS(ROW(),COLUMN(),4),L!$A:$A,0)-1,SL,,)</f>
        <v>* Please consult the EMRT Completion Guide for additional details on primary and secondary sources for this mineral.</v>
      </c>
      <c r="C28" s="399"/>
      <c r="D28" s="397"/>
      <c r="E28" s="179"/>
    </row>
    <row r="29" spans="1:5" ht="15">
      <c r="A29" s="176"/>
      <c r="B29" s="396" t="str">
        <f ca="1">OFFSET(L!$C$1,MATCH("General"&amp;"Cpy",L!$A:$A,0)-1,SL,,)</f>
        <v>© 2025 Responsible Minerals Initiative. All rights reserved.</v>
      </c>
      <c r="C29" s="396"/>
      <c r="D29" s="397"/>
      <c r="E29" s="179"/>
    </row>
    <row r="30" spans="1:5" ht="13.5" thickBot="1">
      <c r="A30" s="180"/>
      <c r="B30" s="181"/>
      <c r="C30" s="181"/>
      <c r="D30" s="398"/>
    </row>
    <row r="31" spans="1:5" ht="13.5" thickTop="1"/>
  </sheetData>
  <sheetProtection algorithmName="SHA-512" hashValue="bH6hczlSkzBJYgZZktO3pwOxN8kndHPUWDV/pPw/eGl7n0EvEkgIMa5xoN6gEHImpIfH7I+jyKL8md59Y9qeCw==" saltValue="LUvhxUgSPSr6ea+JvhJ5c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abSelected="1" zoomScaleNormal="100" workbookViewId="0">
      <selection activeCell="G137" sqref="G137:J137"/>
    </sheetView>
  </sheetViews>
  <sheetFormatPr defaultColWidth="9" defaultRowHeight="12.75"/>
  <cols>
    <col min="1" max="1" width="2" customWidth="1"/>
    <col min="2" max="2" width="84.125" customWidth="1"/>
    <col min="3" max="3" width="1.75" customWidth="1"/>
    <col min="4" max="5" width="16.75" customWidth="1"/>
    <col min="6" max="6" width="1.75" customWidth="1"/>
    <col min="7" max="9" width="16.75" customWidth="1"/>
    <col min="10" max="10" width="18" customWidth="1"/>
    <col min="11" max="11" width="3" customWidth="1"/>
    <col min="12" max="13" width="8.875" hidden="1" customWidth="1"/>
    <col min="14" max="14" width="24" hidden="1" customWidth="1"/>
    <col min="15" max="15" width="28.75" hidden="1" customWidth="1"/>
    <col min="16" max="16" width="31" hidden="1" customWidth="1"/>
    <col min="17" max="17" width="33.25" hidden="1" customWidth="1"/>
    <col min="18" max="18" width="32" hidden="1" customWidth="1"/>
    <col min="19" max="19" width="21.25" hidden="1" customWidth="1"/>
    <col min="20" max="20" width="24.125" hidden="1" customWidth="1"/>
    <col min="21" max="21" width="15.5" hidden="1" customWidth="1"/>
    <col min="22" max="22" width="18" hidden="1" customWidth="1"/>
    <col min="23" max="23" width="15" hidden="1" customWidth="1"/>
    <col min="24" max="24" width="18" hidden="1" customWidth="1"/>
    <col min="25" max="25" width="10.5" hidden="1" customWidth="1"/>
    <col min="26" max="29" width="9" hidden="1" customWidth="1"/>
    <col min="30" max="32" width="9" customWidth="1"/>
  </cols>
  <sheetData>
    <row r="1" spans="1:34" ht="15.75" thickTop="1">
      <c r="A1" s="437"/>
      <c r="B1" s="438"/>
      <c r="C1" s="438"/>
      <c r="D1" s="438"/>
      <c r="E1" s="438"/>
      <c r="F1" s="438"/>
      <c r="G1" s="438"/>
      <c r="H1" s="438"/>
      <c r="I1" s="438"/>
      <c r="J1" s="438"/>
      <c r="K1" s="439"/>
      <c r="L1" s="102"/>
      <c r="P1" s="2"/>
      <c r="Q1" s="2"/>
      <c r="R1" s="2"/>
      <c r="S1" s="2"/>
      <c r="T1" s="2"/>
      <c r="U1" s="2"/>
      <c r="V1" s="2"/>
      <c r="W1" s="2"/>
      <c r="X1" s="2"/>
      <c r="Y1" s="2"/>
      <c r="Z1" s="2"/>
      <c r="AA1" s="2"/>
      <c r="AB1" s="2"/>
      <c r="AC1" s="2"/>
      <c r="AD1" s="2"/>
      <c r="AE1" s="2"/>
      <c r="AF1" s="2"/>
      <c r="AG1" s="2"/>
      <c r="AH1" s="2"/>
    </row>
    <row r="2" spans="1:34" ht="81.75" customHeight="1">
      <c r="A2" s="27"/>
      <c r="B2" s="283"/>
      <c r="C2" s="28"/>
      <c r="D2" s="440" t="str">
        <f ca="1">OFFSET(L!$C$1,MATCH("Declaration"&amp;ADDRESS(ROW(),COLUMN(),4),L!$A:$A,0)-1,SL,,)</f>
        <v>Extended Mineral Reporting Template (EMRT)</v>
      </c>
      <c r="E2" s="441"/>
      <c r="F2" s="441"/>
      <c r="G2" s="441"/>
      <c r="H2" s="441"/>
      <c r="I2" s="441"/>
      <c r="J2" s="442"/>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21"/>
      <c r="F3" s="422"/>
      <c r="G3" s="422"/>
      <c r="H3" s="422"/>
      <c r="I3" s="422"/>
      <c r="J3" s="190" t="s">
        <v>19342</v>
      </c>
      <c r="K3" s="29"/>
      <c r="L3" s="102"/>
      <c r="P3" s="38">
        <f>MATCH($D$3,LN,0)</f>
        <v>1</v>
      </c>
    </row>
    <row r="4" spans="1:34" ht="15.75">
      <c r="A4" s="27"/>
      <c r="B4" s="446" t="str">
        <f ca="1">OFFSET(L!$C$1,MATCH("Declaration"&amp;ADDRESS(ROW(),COLUMN(),4),L!$A:$A,0)-1,SL,,)</f>
        <v>The purpose of this document is to collect sourcing information on below minerals.</v>
      </c>
      <c r="C4" s="446"/>
      <c r="D4" s="446"/>
      <c r="E4" s="446"/>
      <c r="F4" s="446"/>
      <c r="G4" s="446"/>
      <c r="H4" s="446"/>
      <c r="I4" s="450" t="str">
        <f ca="1">OFFSET(L!$C$1,MATCH("Declaration"&amp;ADDRESS(ROW(),COLUMN(),4),L!$A:$A,0)-1,SL,,)</f>
        <v>Link to Terms &amp; Conditions</v>
      </c>
      <c r="J4" s="450"/>
      <c r="K4" s="29"/>
      <c r="L4" s="104"/>
      <c r="P4" s="2"/>
      <c r="Q4" s="2"/>
      <c r="R4" s="2"/>
      <c r="S4" s="2"/>
      <c r="T4" s="2"/>
      <c r="U4" s="2"/>
      <c r="V4" s="2"/>
      <c r="W4" s="2"/>
      <c r="X4" s="2"/>
      <c r="Y4" s="2"/>
      <c r="Z4" s="2"/>
      <c r="AA4" s="2"/>
      <c r="AB4" s="2"/>
      <c r="AC4" s="2"/>
      <c r="AD4" s="2"/>
      <c r="AE4" s="2"/>
      <c r="AF4" s="2"/>
      <c r="AG4" s="2"/>
      <c r="AH4" s="2"/>
    </row>
    <row r="5" spans="1:34" ht="1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46" t="str">
        <f ca="1">OFFSET(L!$C$1,MATCH("Declaration"&amp;ADDRESS(ROW(),COLUMN(),4),L!$A:$A,0)-1,SL,,)</f>
        <v>Mandatory fields are noted with an asterisk (*).  Consult the instructions tab for guidance on how to answer each question.</v>
      </c>
      <c r="C6" s="446"/>
      <c r="D6" s="446"/>
      <c r="E6" s="446"/>
      <c r="F6" s="446"/>
      <c r="G6" s="446"/>
      <c r="H6" s="446"/>
      <c r="I6" s="446"/>
      <c r="J6" s="446"/>
      <c r="K6" s="29"/>
      <c r="L6" s="104" t="s">
        <v>18</v>
      </c>
      <c r="P6" s="2"/>
      <c r="Q6" s="2"/>
      <c r="R6" s="2"/>
      <c r="S6" s="2"/>
      <c r="T6" s="2"/>
      <c r="U6" s="2"/>
      <c r="V6" s="2"/>
      <c r="W6" s="2"/>
      <c r="X6" s="2"/>
      <c r="Y6" s="2"/>
      <c r="Z6" s="2"/>
      <c r="AA6" s="2"/>
      <c r="AB6" s="2"/>
      <c r="AC6" s="2"/>
      <c r="AD6" s="2"/>
      <c r="AE6" s="2"/>
      <c r="AF6" s="2"/>
      <c r="AG6" s="2"/>
      <c r="AH6" s="2"/>
    </row>
    <row r="7" spans="1:34" ht="15.75">
      <c r="A7" s="27"/>
      <c r="B7" s="451" t="str">
        <f ca="1">OFFSET(L!$C$1,MATCH("Declaration"&amp;ADDRESS(ROW(),COLUMN(),4),L!$A:$A,0)-1,SL,,)</f>
        <v>Company Information</v>
      </c>
      <c r="C7" s="451"/>
      <c r="D7" s="451"/>
      <c r="E7" s="451"/>
      <c r="F7" s="451"/>
      <c r="G7" s="451"/>
      <c r="H7" s="451"/>
      <c r="I7" s="451"/>
      <c r="J7" s="451"/>
      <c r="K7" s="29"/>
      <c r="L7" s="104"/>
      <c r="P7" s="2"/>
      <c r="Q7" s="2"/>
      <c r="R7" s="2"/>
      <c r="S7" s="2"/>
      <c r="T7" s="2"/>
      <c r="U7" s="2"/>
      <c r="V7" s="2"/>
      <c r="W7" s="2"/>
      <c r="X7" s="2"/>
      <c r="Y7" s="2"/>
      <c r="Z7" s="2"/>
      <c r="AA7" s="2"/>
      <c r="AB7" s="2"/>
      <c r="AC7" s="2"/>
      <c r="AD7" s="2"/>
      <c r="AE7" s="2"/>
      <c r="AF7" s="2"/>
      <c r="AG7" s="2"/>
      <c r="AH7" s="2"/>
    </row>
    <row r="8" spans="1:34" ht="15.75">
      <c r="A8" s="31"/>
      <c r="B8" s="65" t="str">
        <f ca="1">OFFSET(L!$C$1,MATCH("Declaration"&amp;ADDRESS(ROW(),COLUMN(),4),L!$A:$A,0)-1,SL,,)</f>
        <v>Company Name (*):</v>
      </c>
      <c r="C8" s="66"/>
      <c r="D8" s="443" t="s">
        <v>20051</v>
      </c>
      <c r="E8" s="444"/>
      <c r="F8" s="444"/>
      <c r="G8" s="444"/>
      <c r="H8" s="444"/>
      <c r="I8" s="444"/>
      <c r="J8" s="445"/>
      <c r="K8" s="32"/>
      <c r="L8" s="104"/>
      <c r="P8" s="2"/>
      <c r="Q8" s="2"/>
      <c r="R8" s="2"/>
      <c r="S8" s="2"/>
      <c r="T8" s="2"/>
      <c r="U8" s="2"/>
      <c r="V8" s="2"/>
      <c r="W8" s="2"/>
      <c r="X8" s="2"/>
      <c r="Y8" s="2"/>
      <c r="Z8" s="2"/>
      <c r="AA8" s="2"/>
      <c r="AB8" s="2"/>
      <c r="AC8" s="2"/>
      <c r="AD8" s="2"/>
      <c r="AE8" s="2"/>
      <c r="AF8" s="2"/>
      <c r="AG8" s="2"/>
      <c r="AH8" s="2"/>
    </row>
    <row r="9" spans="1:34" ht="15.75">
      <c r="A9" s="31"/>
      <c r="B9" s="65" t="str">
        <f ca="1">OFFSET(L!$C$1,MATCH("Declaration"&amp;ADDRESS(ROW(),COLUMN(),4),L!$A:$A,0)-1,SL,,)</f>
        <v>Declaration Scope or Class (*):</v>
      </c>
      <c r="C9" s="66"/>
      <c r="D9" s="427" t="s">
        <v>19</v>
      </c>
      <c r="E9" s="428"/>
      <c r="F9" s="428"/>
      <c r="G9" s="429"/>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52" t="str">
        <f ca="1">OFFSET(L!$C$1,MATCH("Declaration"&amp;ADDRESS(ROW(),COLUMN(),4)&amp;LEFT($D$9,1),L!$A:$A,0)-1,SL,,)</f>
        <v>Description of Scope:</v>
      </c>
      <c r="C10" s="112"/>
      <c r="D10" s="447"/>
      <c r="E10" s="448"/>
      <c r="F10" s="448"/>
      <c r="G10" s="448"/>
      <c r="H10" s="448"/>
      <c r="I10" s="448"/>
      <c r="J10" s="449"/>
      <c r="K10" s="29"/>
      <c r="L10" s="104"/>
      <c r="Q10" s="2"/>
      <c r="R10" s="2"/>
      <c r="S10" s="2"/>
      <c r="T10" s="2"/>
      <c r="U10" s="2"/>
      <c r="V10" s="2"/>
      <c r="W10" s="2"/>
      <c r="X10" s="2"/>
      <c r="Y10" s="2"/>
      <c r="Z10" s="2"/>
      <c r="AA10" s="2"/>
      <c r="AB10" s="2"/>
      <c r="AC10" s="2"/>
      <c r="AD10" s="2"/>
      <c r="AE10" s="2"/>
      <c r="AF10" s="2"/>
      <c r="AG10" s="2"/>
      <c r="AH10" s="2"/>
    </row>
    <row r="11" spans="1:34" ht="15.75">
      <c r="A11" s="31"/>
      <c r="B11" s="453"/>
      <c r="C11" s="112"/>
      <c r="D11" s="454" t="str">
        <f ca="1">IF(D9=Q9,OFFSET(L!$C$1,MATCH("Declaration"&amp;ADDRESS(ROW(),COLUMN(),4),L!$A:$A,0)-1,SL,,),"")</f>
        <v/>
      </c>
      <c r="E11" s="455"/>
      <c r="F11" s="455"/>
      <c r="G11" s="455"/>
      <c r="H11" s="455"/>
      <c r="I11" s="455"/>
      <c r="J11" s="456"/>
      <c r="K11" s="29"/>
      <c r="L11" s="104"/>
      <c r="Q11" s="2"/>
      <c r="R11" s="2"/>
      <c r="S11" s="2"/>
      <c r="T11" s="2"/>
      <c r="U11" s="2"/>
      <c r="V11" s="2"/>
      <c r="W11" s="2"/>
      <c r="X11" s="2"/>
      <c r="Y11" s="2"/>
      <c r="Z11" s="2"/>
      <c r="AA11" s="368" t="s">
        <v>19145</v>
      </c>
      <c r="AB11" s="2"/>
      <c r="AC11" s="2"/>
      <c r="AD11" s="2"/>
      <c r="AE11" s="2"/>
      <c r="AF11" s="2"/>
      <c r="AG11" s="2"/>
      <c r="AH11" s="2"/>
    </row>
    <row r="12" spans="1:34" ht="15.75">
      <c r="A12" s="31"/>
      <c r="B12" s="457" t="str">
        <f ca="1">OFFSET(L!$C$1,MATCH("Declaration"&amp;ADDRESS(ROW(),COLUMN(),4),L!$A:$A,0)-1,SL,,)</f>
        <v>Select Minerals/Metals in Scope (*):</v>
      </c>
      <c r="C12" s="112"/>
      <c r="D12" s="372" t="s">
        <v>40</v>
      </c>
      <c r="E12" s="459" t="s">
        <v>18641</v>
      </c>
      <c r="F12" s="460"/>
      <c r="G12" s="372" t="s">
        <v>18643</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5.75">
      <c r="A13" s="31"/>
      <c r="B13" s="458" t="e">
        <f ca="1">OFFSET(L!$C$1,MATCH("Declaration"&amp;ADDRESS(ROW(),COLUMN(),4),L!$A:$A,0)-1,SL,,)</f>
        <v>#N/A</v>
      </c>
      <c r="C13" s="112"/>
      <c r="D13" s="372" t="s">
        <v>18644</v>
      </c>
      <c r="E13" s="459" t="s">
        <v>41</v>
      </c>
      <c r="F13" s="460"/>
      <c r="G13" s="372" t="s">
        <v>18642</v>
      </c>
      <c r="H13" s="298"/>
      <c r="I13" s="298"/>
      <c r="J13" s="298"/>
      <c r="K13" s="29"/>
      <c r="L13" s="104"/>
      <c r="P13" s="295" t="str">
        <f>IF(ISBLANK(E12),"",IF(E12="(Delete Copper)",IF(ISBLANK(E14),"",E14),E12))</f>
        <v>Copper</v>
      </c>
      <c r="Q13" s="296" t="str">
        <f>IF(P13="",P13,IF(P12="",P12,IF(P12&gt;P13,P12,P13)))</f>
        <v>Copper</v>
      </c>
      <c r="R13" s="296" t="str">
        <f t="shared" ref="R13:Z13" si="8">IF(Q14="",Q13,IF(Q13="",Q14,IF(Q13&gt;Q14,Q14,Q13)))</f>
        <v>Copper</v>
      </c>
      <c r="S13" s="296" t="str">
        <f t="shared" ref="S13" si="9">IF(R13="",R13,IF(R12="",R12,IF(R12&gt;R13,R12,R13)))</f>
        <v>Copper</v>
      </c>
      <c r="T13" s="296" t="str">
        <f t="shared" si="8"/>
        <v>Copper</v>
      </c>
      <c r="U13" s="296" t="str">
        <f t="shared" ref="U13" si="10">IF(T13="",T13,IF(T12="",T12,IF(T12&gt;T13,T12,T13)))</f>
        <v>Copper</v>
      </c>
      <c r="V13" s="296" t="str">
        <f t="shared" si="8"/>
        <v>Copper</v>
      </c>
      <c r="W13" s="296" t="str">
        <f t="shared" ref="W13" si="11">IF(V13="",V13,IF(V12="",V12,IF(V12&gt;V13,V12,V13)))</f>
        <v>Copper</v>
      </c>
      <c r="X13" s="296" t="str">
        <f t="shared" si="8"/>
        <v>Copper</v>
      </c>
      <c r="Y13" s="296" t="str">
        <f t="shared" ref="Y13" si="12">IF(X13="",X13,IF(X12="",X12,IF(X12&gt;X13,X12,X13)))</f>
        <v>Copper</v>
      </c>
      <c r="Z13" s="296" t="str">
        <f t="shared" si="8"/>
        <v>Copper</v>
      </c>
      <c r="AA13" s="296" t="str" cm="1">
        <f t="array" ref="AA13">_xlfn.IFNA(INDEX($Z$12:$Z$21,MATCH(0,COUNTIF($AA$12:$AA12,$Z$12:$Z$21),0)),"")</f>
        <v>Copper</v>
      </c>
      <c r="AB13" s="2"/>
      <c r="AC13" s="2"/>
      <c r="AD13" s="2"/>
      <c r="AE13" s="2"/>
      <c r="AF13" s="2"/>
      <c r="AG13" s="2"/>
    </row>
    <row r="14" spans="1:34" ht="15.75" hidden="1">
      <c r="A14" s="31"/>
      <c r="B14" s="461"/>
      <c r="C14" s="112"/>
      <c r="D14" s="298"/>
      <c r="E14" s="463"/>
      <c r="F14" s="464"/>
      <c r="G14" s="298"/>
      <c r="H14" s="298"/>
      <c r="I14" s="298"/>
      <c r="J14" s="298"/>
      <c r="K14" s="29"/>
      <c r="L14" s="104"/>
      <c r="P14" s="295" t="str">
        <f>IF(ISBLANK(G12),"",IF(G12="(Delete Graphite)",IF(ISBLANK(G14),"",G14),G12))</f>
        <v>Graphite</v>
      </c>
      <c r="Q14" s="296" t="str">
        <f t="shared" ref="Q14:Y14" si="13">IF(P15="",P14,IF(P14="",P15,IF(P14&gt;P15,P15,P14)))</f>
        <v>Graphite</v>
      </c>
      <c r="R14" s="296" t="str">
        <f t="shared" ref="R14:Z14" si="14">IF(Q14="",Q14,IF(Q13="",Q13,IF(Q13&gt;Q14,Q13,Q14)))</f>
        <v>Graphite</v>
      </c>
      <c r="S14" s="296" t="str">
        <f t="shared" si="13"/>
        <v>Graphite</v>
      </c>
      <c r="T14" s="296" t="str">
        <f t="shared" si="14"/>
        <v>Graphite</v>
      </c>
      <c r="U14" s="296" t="str">
        <f t="shared" si="13"/>
        <v>Graphite</v>
      </c>
      <c r="V14" s="296" t="str">
        <f t="shared" si="14"/>
        <v>Graphite</v>
      </c>
      <c r="W14" s="296" t="str">
        <f t="shared" si="13"/>
        <v>Graphite</v>
      </c>
      <c r="X14" s="296" t="str">
        <f t="shared" si="14"/>
        <v>Graphite</v>
      </c>
      <c r="Y14" s="296" t="str">
        <f t="shared" si="13"/>
        <v>Graphite</v>
      </c>
      <c r="Z14" s="296" t="str">
        <f t="shared" si="14"/>
        <v>Graphite</v>
      </c>
      <c r="AA14" s="296" t="str" cm="1">
        <f t="array" ref="AA14">_xlfn.IFNA(INDEX($Z$12:$Z$21,MATCH(0,COUNTIF($AA$12:$AA13,$Z$12:$Z$21),0)),"")</f>
        <v>Graphite</v>
      </c>
      <c r="AB14" s="2"/>
      <c r="AC14" s="2"/>
      <c r="AD14" s="2"/>
      <c r="AE14" s="2"/>
      <c r="AF14" s="2"/>
      <c r="AG14" s="2"/>
    </row>
    <row r="15" spans="1:34" ht="15.75" hidden="1">
      <c r="A15" s="31"/>
      <c r="B15" s="462"/>
      <c r="C15" s="112"/>
      <c r="D15" s="298"/>
      <c r="E15" s="463"/>
      <c r="F15" s="464"/>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Lithium</v>
      </c>
      <c r="S15" s="296" t="str">
        <f t="shared" si="15"/>
        <v>Lithium</v>
      </c>
      <c r="T15" s="296" t="str">
        <f t="shared" si="16"/>
        <v>Lithium</v>
      </c>
      <c r="U15" s="296" t="str">
        <f t="shared" si="15"/>
        <v>Lithium</v>
      </c>
      <c r="V15" s="296" t="str">
        <f t="shared" si="16"/>
        <v>Lithium</v>
      </c>
      <c r="W15" s="296" t="str">
        <f t="shared" si="15"/>
        <v>Lithium</v>
      </c>
      <c r="X15" s="296" t="str">
        <f t="shared" si="16"/>
        <v>Lithium</v>
      </c>
      <c r="Y15" s="296" t="str">
        <f t="shared" si="15"/>
        <v>Lithium</v>
      </c>
      <c r="Z15" s="296" t="str">
        <f t="shared" si="16"/>
        <v>Lithium</v>
      </c>
      <c r="AA15" s="296" t="str" cm="1">
        <f t="array" ref="AA15">_xlfn.IFNA(INDEX($Z$12:$Z$21,MATCH(0,COUNTIF($AA$12:$AA14,$Z$12:$Z$21),0)),"")</f>
        <v>Lithium</v>
      </c>
      <c r="AB15" s="2"/>
      <c r="AC15" s="2"/>
      <c r="AD15" s="2"/>
      <c r="AE15" s="2"/>
      <c r="AF15" s="2"/>
      <c r="AG15" s="2"/>
    </row>
    <row r="16" spans="1:34" ht="15.75">
      <c r="A16" s="31"/>
      <c r="B16" s="33" t="str">
        <f ca="1">OFFSET(L!$C$1,MATCH("Declaration"&amp;ADDRESS(ROW(),COLUMN(),4),L!$A:$A,0)-1,SL,,)</f>
        <v>Company Unique ID:</v>
      </c>
      <c r="C16" s="67"/>
      <c r="D16" s="424" t="s">
        <v>20052</v>
      </c>
      <c r="E16" s="425"/>
      <c r="F16" s="425"/>
      <c r="G16" s="425"/>
      <c r="H16" s="425"/>
      <c r="I16" s="425"/>
      <c r="J16" s="426"/>
      <c r="K16" s="29"/>
      <c r="L16" s="104"/>
      <c r="P16" s="295" t="str">
        <f>IF(ISBLANK(I12),"",IF(I12="(Delete)",IF(ISBLANK(I14),"",I14),I12))</f>
        <v/>
      </c>
      <c r="Q16" s="296" t="str">
        <f t="shared" ref="Q16:Y16" si="17">IF(P17="",P16,IF(P16="",P17,IF(P16&gt;P17,P17,P16)))</f>
        <v>Lithium</v>
      </c>
      <c r="R16" s="296" t="str">
        <f t="shared" ref="R16:Z16" si="18">IF(Q16="",Q16,IF(Q15="",Q15,IF(Q15&gt;Q16,Q15,Q16)))</f>
        <v/>
      </c>
      <c r="S16" s="296" t="str">
        <f t="shared" si="17"/>
        <v>Mica</v>
      </c>
      <c r="T16" s="296" t="str">
        <f t="shared" si="18"/>
        <v>Mica</v>
      </c>
      <c r="U16" s="296" t="str">
        <f t="shared" si="17"/>
        <v>Mica</v>
      </c>
      <c r="V16" s="296" t="str">
        <f t="shared" si="18"/>
        <v>Mica</v>
      </c>
      <c r="W16" s="296" t="str">
        <f t="shared" si="17"/>
        <v>Mica</v>
      </c>
      <c r="X16" s="296" t="str">
        <f t="shared" si="18"/>
        <v>Mica</v>
      </c>
      <c r="Y16" s="296" t="str">
        <f t="shared" si="17"/>
        <v>Mica</v>
      </c>
      <c r="Z16" s="296" t="str">
        <f t="shared" si="18"/>
        <v>Mica</v>
      </c>
      <c r="AA16" s="296" t="str" cm="1">
        <f t="array" ref="AA16">_xlfn.IFNA(INDEX($Z$12:$Z$21,MATCH(0,COUNTIF($AA$12:$AA15,$Z$12:$Z$21),0)),"")</f>
        <v>Mica</v>
      </c>
      <c r="AB16" s="2"/>
      <c r="AC16" s="2"/>
      <c r="AD16" s="2"/>
      <c r="AE16" s="2"/>
      <c r="AF16" s="2"/>
      <c r="AG16" s="2"/>
    </row>
    <row r="17" spans="1:33" ht="15.75">
      <c r="A17" s="31"/>
      <c r="B17" s="33" t="str">
        <f ca="1">OFFSET(L!$C$1,MATCH("Declaration"&amp;ADDRESS(ROW(),COLUMN(),4),L!$A:$A,0)-1,SL,,)</f>
        <v>Company Unique ID Authority:</v>
      </c>
      <c r="C17" s="67"/>
      <c r="D17" s="424" t="s">
        <v>20053</v>
      </c>
      <c r="E17" s="425"/>
      <c r="F17" s="425"/>
      <c r="G17" s="425"/>
      <c r="H17" s="425"/>
      <c r="I17" s="425"/>
      <c r="J17" s="426"/>
      <c r="K17" s="29"/>
      <c r="L17" s="104"/>
      <c r="P17" s="295" t="str">
        <f>IF(ISBLANK(D13),"",IF(D13="(Delete Lithium)",IF(ISBLANK(D15),"",D15),D13))</f>
        <v>Lithium</v>
      </c>
      <c r="Q17" s="296" t="str">
        <f t="shared" ref="Q17:Y17" si="19">IF(P17="",P17,IF(P16="",P16,IF(P16&gt;P17,P16,P17)))</f>
        <v/>
      </c>
      <c r="R17" s="296" t="str">
        <f t="shared" ref="R17:Z17" si="20">IF(Q18="",Q17,IF(Q17="",Q18,IF(Q17&gt;Q18,Q18,Q17)))</f>
        <v>Mica</v>
      </c>
      <c r="S17" s="296" t="str">
        <f t="shared" si="19"/>
        <v/>
      </c>
      <c r="T17" s="296" t="str">
        <f t="shared" si="20"/>
        <v>Nickel</v>
      </c>
      <c r="U17" s="296" t="str">
        <f t="shared" si="19"/>
        <v>Nickel</v>
      </c>
      <c r="V17" s="296" t="str">
        <f t="shared" si="20"/>
        <v>Nickel</v>
      </c>
      <c r="W17" s="296" t="str">
        <f t="shared" si="19"/>
        <v>Nickel</v>
      </c>
      <c r="X17" s="296" t="str">
        <f t="shared" si="20"/>
        <v>Nickel</v>
      </c>
      <c r="Y17" s="296" t="str">
        <f t="shared" si="19"/>
        <v>Nickel</v>
      </c>
      <c r="Z17" s="296" t="str">
        <f t="shared" si="20"/>
        <v>Nickel</v>
      </c>
      <c r="AA17" s="296" t="str" cm="1">
        <f t="array" ref="AA17">_xlfn.IFNA(INDEX($Z$12:$Z$21,MATCH(0,COUNTIF($AA$12:$AA16,$Z$12:$Z$21),0)),"")</f>
        <v>Nickel</v>
      </c>
      <c r="AB17" s="2"/>
      <c r="AC17" s="2"/>
      <c r="AD17" s="2"/>
      <c r="AE17" s="2"/>
      <c r="AF17" s="2"/>
      <c r="AG17" s="2"/>
    </row>
    <row r="18" spans="1:33" ht="15.75">
      <c r="A18" s="31"/>
      <c r="B18" s="33" t="str">
        <f ca="1">OFFSET(L!$C$1,MATCH("Declaration"&amp;ADDRESS(ROW(),COLUMN(),4),L!$A:$A,0)-1,SL,,)</f>
        <v>Address:</v>
      </c>
      <c r="C18" s="67"/>
      <c r="D18" s="424" t="s">
        <v>20054</v>
      </c>
      <c r="E18" s="425"/>
      <c r="F18" s="425"/>
      <c r="G18" s="425"/>
      <c r="H18" s="425"/>
      <c r="I18" s="425"/>
      <c r="J18" s="426"/>
      <c r="K18" s="29"/>
      <c r="L18" s="104"/>
      <c r="P18" s="295" t="str">
        <f>IF(ISBLANK(E13),"",IF(E13="(Delete Mica)",IF(ISBLANK(E15),"",E15),E13))</f>
        <v>Mica</v>
      </c>
      <c r="Q18" s="296" t="str">
        <f t="shared" ref="Q18:Y18" si="21">IF(P19="",P18,IF(P18="",P19,IF(P18&gt;P19,P19,P18)))</f>
        <v>Mica</v>
      </c>
      <c r="R18" s="296" t="str">
        <f t="shared" ref="R18:Z18" si="22">IF(Q18="",Q18,IF(Q17="",Q17,IF(Q17&gt;Q18,Q17,Q18)))</f>
        <v/>
      </c>
      <c r="S18" s="296" t="str">
        <f t="shared" si="21"/>
        <v>Nickel</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45" customHeight="1">
      <c r="A19" s="31"/>
      <c r="B19" s="33" t="str">
        <f ca="1">OFFSET(L!$C$1,MATCH("Declaration"&amp;ADDRESS(ROW(),COLUMN(),4),L!$A:$A,0)-1,SL,,)</f>
        <v>Contact Name (*):</v>
      </c>
      <c r="C19" s="67"/>
      <c r="D19" s="424" t="s">
        <v>20055</v>
      </c>
      <c r="E19" s="425"/>
      <c r="F19" s="425"/>
      <c r="G19" s="425"/>
      <c r="H19" s="425"/>
      <c r="I19" s="425"/>
      <c r="J19" s="426"/>
      <c r="K19" s="29"/>
      <c r="L19" s="104"/>
      <c r="P19" s="295" t="str">
        <f>IF(ISBLANK(G13),"",IF(G13="(Delete Nickel)",IF(ISBLANK(G15),"",G15),G13))</f>
        <v>Nickel</v>
      </c>
      <c r="Q19" s="296" t="str">
        <f t="shared" ref="Q19:Y19" si="23">IF(P19="",P19,IF(P18="",P18,IF(P18&gt;P19,P18,P19)))</f>
        <v>Nickel</v>
      </c>
      <c r="R19" s="296" t="str">
        <f t="shared" ref="R19:Z19" si="24">IF(Q20="",Q19,IF(Q19="",Q20,IF(Q19&gt;Q20,Q20,Q19)))</f>
        <v>Nickel</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5.75">
      <c r="A20" s="31"/>
      <c r="B20" s="33" t="str">
        <f ca="1">OFFSET(L!$C$1,MATCH("Declaration"&amp;ADDRESS(ROW(),COLUMN(),4),L!$A:$A,0)-1,SL,,)</f>
        <v>Email – Contact (*):</v>
      </c>
      <c r="C20" s="67"/>
      <c r="D20" s="432" t="s">
        <v>20056</v>
      </c>
      <c r="E20" s="433"/>
      <c r="F20" s="433"/>
      <c r="G20" s="433"/>
      <c r="H20" s="433"/>
      <c r="I20" s="433"/>
      <c r="J20" s="434"/>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5.75">
      <c r="A21" s="31"/>
      <c r="B21" s="33" t="str">
        <f ca="1">OFFSET(L!$C$1,MATCH("Declaration"&amp;ADDRESS(ROW(),COLUMN(),4),L!$A:$A,0)-1,SL,,)</f>
        <v>Phone – Contact (*):</v>
      </c>
      <c r="C21" s="67"/>
      <c r="D21" s="424" t="s">
        <v>20057</v>
      </c>
      <c r="E21" s="425"/>
      <c r="F21" s="425"/>
      <c r="G21" s="425"/>
      <c r="H21" s="425"/>
      <c r="I21" s="425"/>
      <c r="J21" s="426"/>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5">
      <c r="A22" s="31"/>
      <c r="B22" s="33" t="str">
        <f ca="1">OFFSET(L!$C$1,MATCH("Declaration"&amp;ADDRESS(ROW(),COLUMN(),4),L!$A:$A,0)-1,SL,,)</f>
        <v>Authorizer (*):</v>
      </c>
      <c r="C22" s="67"/>
      <c r="D22" s="424" t="s">
        <v>20055</v>
      </c>
      <c r="E22" s="425"/>
      <c r="F22" s="425"/>
      <c r="G22" s="425"/>
      <c r="H22" s="425"/>
      <c r="I22" s="425"/>
      <c r="J22" s="426"/>
      <c r="K22" s="29"/>
      <c r="L22" s="98"/>
      <c r="Q22" s="2"/>
      <c r="R22" s="2"/>
      <c r="S22" s="2"/>
      <c r="T22" s="2"/>
      <c r="U22" s="2"/>
      <c r="V22" s="2"/>
      <c r="W22" s="2"/>
      <c r="X22" s="2"/>
      <c r="Y22" s="2"/>
      <c r="Z22" s="2"/>
      <c r="AA22" s="2">
        <f>10-COUNTIF(AA12:AA21,"")</f>
        <v>6</v>
      </c>
      <c r="AB22" s="2"/>
      <c r="AC22" s="2"/>
      <c r="AD22" s="2"/>
      <c r="AE22" s="2"/>
      <c r="AF22" s="2"/>
      <c r="AG22" s="2"/>
    </row>
    <row r="23" spans="1:33" ht="22.5">
      <c r="A23" s="31"/>
      <c r="B23" s="33" t="str">
        <f ca="1">OFFSET(L!$C$1,MATCH("Declaration"&amp;ADDRESS(ROW(),COLUMN(),4),L!$A:$A,0)-1,SL,,)</f>
        <v>Title - Authorizer:</v>
      </c>
      <c r="C23" s="67"/>
      <c r="D23" s="424" t="s">
        <v>20058</v>
      </c>
      <c r="E23" s="425"/>
      <c r="F23" s="425"/>
      <c r="G23" s="425"/>
      <c r="H23" s="425"/>
      <c r="I23" s="425"/>
      <c r="J23" s="426"/>
      <c r="K23" s="29"/>
      <c r="L23" s="98"/>
      <c r="P23" s="2"/>
      <c r="Q23" s="2"/>
      <c r="R23" s="2"/>
      <c r="S23" s="2"/>
      <c r="T23" s="2"/>
      <c r="U23" s="2"/>
      <c r="V23" s="2"/>
      <c r="W23" s="2"/>
      <c r="X23" s="2"/>
      <c r="Y23" s="2"/>
      <c r="Z23" s="2"/>
      <c r="AA23" s="2">
        <f>IF(AA22=0,0.1,AA22)</f>
        <v>6</v>
      </c>
      <c r="AB23" s="2"/>
      <c r="AC23" s="2"/>
      <c r="AD23" s="2"/>
      <c r="AE23" s="2"/>
      <c r="AF23" s="2"/>
      <c r="AG23" s="2"/>
    </row>
    <row r="24" spans="1:33" ht="22.5">
      <c r="A24" s="31"/>
      <c r="B24" s="33" t="str">
        <f ca="1">OFFSET(L!$C$1,MATCH("Declaration"&amp;ADDRESS(ROW(),COLUMN(),4),L!$A:$A,0)-1,SL,,)</f>
        <v>Email - Authorizer (*):</v>
      </c>
      <c r="C24" s="67"/>
      <c r="D24" s="432" t="s">
        <v>20056</v>
      </c>
      <c r="E24" s="433"/>
      <c r="F24" s="433"/>
      <c r="G24" s="433"/>
      <c r="H24" s="433"/>
      <c r="I24" s="433"/>
      <c r="J24" s="434"/>
      <c r="K24" s="29"/>
      <c r="L24" s="98"/>
      <c r="P24" s="2"/>
      <c r="Q24" s="2"/>
      <c r="R24" s="2"/>
      <c r="S24" s="2"/>
      <c r="T24" s="2"/>
      <c r="U24" s="2"/>
      <c r="V24" s="2"/>
      <c r="W24" s="2"/>
      <c r="X24" s="2"/>
      <c r="Y24" s="2"/>
      <c r="Z24" s="2"/>
      <c r="AA24" s="2"/>
      <c r="AB24" s="2"/>
      <c r="AC24" s="2"/>
      <c r="AD24" s="2"/>
      <c r="AE24" s="2"/>
      <c r="AF24" s="2"/>
      <c r="AG24" s="2"/>
    </row>
    <row r="25" spans="1:33" ht="15.75">
      <c r="A25" s="31"/>
      <c r="B25" s="33" t="str">
        <f ca="1">OFFSET(L!$C$1,MATCH("Declaration"&amp;ADDRESS(ROW(),COLUMN(),4),L!$A:$A,0)-1,SL,,)</f>
        <v>Phone - Authorizer:</v>
      </c>
      <c r="C25" s="124"/>
      <c r="D25" s="424" t="s">
        <v>20057</v>
      </c>
      <c r="E25" s="425"/>
      <c r="F25" s="425"/>
      <c r="G25" s="425"/>
      <c r="H25" s="425"/>
      <c r="I25" s="425"/>
      <c r="J25" s="426"/>
      <c r="K25" s="29"/>
      <c r="L25" s="104"/>
      <c r="P25" s="2"/>
      <c r="Q25" s="2"/>
      <c r="R25" s="2"/>
      <c r="S25" s="2"/>
      <c r="T25" s="2"/>
      <c r="U25" s="2"/>
      <c r="V25" s="2"/>
      <c r="W25" s="2"/>
      <c r="X25" s="2"/>
      <c r="Y25" s="2"/>
      <c r="Z25" s="2"/>
      <c r="AA25" s="2"/>
      <c r="AB25" s="2"/>
      <c r="AC25" s="2"/>
      <c r="AD25" s="2"/>
      <c r="AE25" s="2"/>
      <c r="AF25" s="2"/>
      <c r="AG25" s="2"/>
    </row>
    <row r="26" spans="1:33" ht="18">
      <c r="A26" s="31"/>
      <c r="B26" s="33" t="str">
        <f ca="1">OFFSET(L!$C$1,MATCH("Declaration"&amp;ADDRESS(ROW(),COLUMN(),4),L!$A:$A,0)-1,SL,,)</f>
        <v>Effective Date (*):</v>
      </c>
      <c r="C26" s="68"/>
      <c r="D26" s="435">
        <v>45851</v>
      </c>
      <c r="E26" s="436"/>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8">
      <c r="A27" s="34"/>
      <c r="B27" s="69"/>
      <c r="C27" s="13"/>
      <c r="D27" s="430"/>
      <c r="E27" s="430"/>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75">
      <c r="A28" s="35"/>
      <c r="B28" s="431" t="str">
        <f ca="1">OFFSET(L!$C$1,MATCH("Declaration"&amp;ADDRESS(ROW(),COLUMN(),4),L!$A:$A,0)-1,SL,,)</f>
        <v>Answer the following questions 1 - 7 based on the declaration scope indicated above</v>
      </c>
      <c r="C28" s="431"/>
      <c r="D28" s="431"/>
      <c r="E28" s="431"/>
      <c r="F28" s="431"/>
      <c r="G28" s="431"/>
      <c r="H28" s="431"/>
      <c r="I28" s="431"/>
      <c r="J28" s="431"/>
      <c r="K28" s="36"/>
      <c r="L28" s="99"/>
      <c r="P28" s="2"/>
      <c r="Q28" s="2"/>
      <c r="R28" s="2"/>
      <c r="S28" s="2"/>
      <c r="T28" s="2"/>
      <c r="U28" s="2"/>
      <c r="V28" s="2"/>
      <c r="W28" s="2"/>
      <c r="X28" s="2"/>
      <c r="Y28" s="2"/>
      <c r="Z28" s="2"/>
      <c r="AA28" s="2"/>
      <c r="AB28" s="2"/>
      <c r="AC28" s="2"/>
      <c r="AD28" s="2"/>
      <c r="AE28" s="2"/>
      <c r="AF28" s="2"/>
      <c r="AG28" s="2"/>
    </row>
    <row r="29" spans="1:33" ht="45.75">
      <c r="A29" s="34"/>
      <c r="B29" s="37" t="str">
        <f ca="1">OFFSET(L!$C$1,MATCH("Declaration"&amp;ADDRESS(ROW(),COLUMN(),4),L!$A:$A,0)-1,SL,,)</f>
        <v>1) Is any of the specified mineral/metal intentionally added or used in the product(s) or in the production process? (*)</v>
      </c>
      <c r="C29" s="13"/>
      <c r="D29" s="412" t="str">
        <f ca="1">OFFSET(L!$C$1,MATCH("Declaration"&amp;ADDRESS(ROW(),COLUMN(),4),L!$A:$A,0)-1,SL,,)</f>
        <v>Answer</v>
      </c>
      <c r="E29" s="412"/>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5">
      <c r="A30" s="34"/>
      <c r="B30" s="299" t="str">
        <f t="shared" ref="B30:B39" si="32">IF(COUNTBLANK(AA12),"",AA12&amp;"(*)")</f>
        <v>Cobalt(*)</v>
      </c>
      <c r="C30" s="28"/>
      <c r="D30" s="403" t="s">
        <v>25</v>
      </c>
      <c r="E30" s="404"/>
      <c r="F30" s="8"/>
      <c r="G30" s="405"/>
      <c r="H30" s="406"/>
      <c r="I30" s="406"/>
      <c r="J30" s="407"/>
      <c r="K30" s="29"/>
      <c r="L30" s="105"/>
      <c r="O30" s="38" t="str">
        <f>IF(B30="","","(*)")</f>
        <v>(*)</v>
      </c>
      <c r="P30" s="38" t="str">
        <f>IF(D30="Yes","(*)","")</f>
        <v>(*)</v>
      </c>
      <c r="Q30" s="38" t="str">
        <f>IF(D42="Yes","(*)","")</f>
        <v>(*)</v>
      </c>
      <c r="R30" s="2"/>
      <c r="S30" s="2"/>
      <c r="T30" s="2"/>
      <c r="U30" s="2"/>
      <c r="V30" s="2"/>
      <c r="W30" s="2"/>
      <c r="X30" s="2"/>
      <c r="Y30" s="2"/>
      <c r="Z30" s="2"/>
      <c r="AA30" s="2"/>
      <c r="AB30" s="2"/>
      <c r="AC30" s="2"/>
      <c r="AD30" s="2"/>
      <c r="AE30" s="2"/>
      <c r="AF30" s="2"/>
      <c r="AG30" s="2"/>
    </row>
    <row r="31" spans="1:33" ht="22.5">
      <c r="A31" s="34"/>
      <c r="B31" s="299" t="str">
        <f t="shared" si="32"/>
        <v>Copper(*)</v>
      </c>
      <c r="C31" s="28"/>
      <c r="D31" s="403" t="s">
        <v>25</v>
      </c>
      <c r="E31" s="404"/>
      <c r="F31" s="8"/>
      <c r="G31" s="405"/>
      <c r="H31" s="406"/>
      <c r="I31" s="406"/>
      <c r="J31" s="407"/>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5">
      <c r="A32" s="34"/>
      <c r="B32" s="299" t="str">
        <f t="shared" si="32"/>
        <v>Graphite(*)</v>
      </c>
      <c r="C32" s="28"/>
      <c r="D32" s="403" t="s">
        <v>22</v>
      </c>
      <c r="E32" s="404"/>
      <c r="F32" s="8"/>
      <c r="G32" s="405"/>
      <c r="H32" s="406"/>
      <c r="I32" s="406"/>
      <c r="J32" s="407"/>
      <c r="K32" s="29"/>
      <c r="L32" s="105"/>
      <c r="O32" s="38" t="str">
        <f t="shared" si="33"/>
        <v>(*)</v>
      </c>
      <c r="P32" s="38" t="str">
        <f t="shared" si="34"/>
        <v/>
      </c>
      <c r="Q32" s="38" t="str">
        <f t="shared" si="35"/>
        <v/>
      </c>
      <c r="R32" s="2"/>
      <c r="S32" s="2"/>
      <c r="T32" s="2"/>
      <c r="U32" s="2"/>
      <c r="V32" s="2"/>
      <c r="W32" s="2"/>
      <c r="X32" s="2"/>
      <c r="Y32" s="2"/>
      <c r="Z32" s="2"/>
      <c r="AA32" s="2"/>
      <c r="AB32" s="2"/>
      <c r="AC32" s="2"/>
      <c r="AD32" s="2"/>
      <c r="AE32" s="2"/>
      <c r="AF32" s="2"/>
      <c r="AG32" s="2"/>
    </row>
    <row r="33" spans="1:33" ht="22.5">
      <c r="A33" s="34"/>
      <c r="B33" s="299" t="str">
        <f t="shared" si="32"/>
        <v>Lithium(*)</v>
      </c>
      <c r="C33" s="28"/>
      <c r="D33" s="403" t="s">
        <v>22</v>
      </c>
      <c r="E33" s="404"/>
      <c r="F33" s="8"/>
      <c r="G33" s="405"/>
      <c r="H33" s="406"/>
      <c r="I33" s="406"/>
      <c r="J33" s="407"/>
      <c r="K33" s="29"/>
      <c r="L33" s="105"/>
      <c r="O33" s="38" t="str">
        <f t="shared" si="33"/>
        <v>(*)</v>
      </c>
      <c r="P33" s="38" t="str">
        <f t="shared" si="34"/>
        <v/>
      </c>
      <c r="Q33" s="38" t="str">
        <f t="shared" si="35"/>
        <v/>
      </c>
      <c r="R33" s="2"/>
      <c r="S33" s="2"/>
      <c r="T33" s="2"/>
      <c r="U33" s="2"/>
      <c r="V33" s="2"/>
      <c r="W33" s="2"/>
      <c r="X33" s="2"/>
      <c r="Y33" s="2"/>
      <c r="Z33" s="2"/>
      <c r="AA33" s="2"/>
      <c r="AB33" s="2"/>
      <c r="AC33" s="2"/>
      <c r="AD33" s="2"/>
      <c r="AE33" s="2"/>
      <c r="AF33" s="2"/>
      <c r="AG33" s="2"/>
    </row>
    <row r="34" spans="1:33" ht="22.5">
      <c r="A34" s="34"/>
      <c r="B34" s="299" t="str">
        <f t="shared" si="32"/>
        <v>Mica(*)</v>
      </c>
      <c r="C34" s="28"/>
      <c r="D34" s="403" t="s">
        <v>22</v>
      </c>
      <c r="E34" s="404"/>
      <c r="F34" s="8"/>
      <c r="G34" s="405"/>
      <c r="H34" s="406"/>
      <c r="I34" s="406"/>
      <c r="J34" s="407"/>
      <c r="K34" s="29"/>
      <c r="L34" s="105"/>
      <c r="O34" s="38" t="str">
        <f t="shared" si="33"/>
        <v>(*)</v>
      </c>
      <c r="P34" s="38" t="str">
        <f t="shared" si="34"/>
        <v/>
      </c>
      <c r="Q34" s="38" t="str">
        <f t="shared" si="35"/>
        <v/>
      </c>
      <c r="R34" s="2"/>
      <c r="S34" s="2"/>
      <c r="T34" s="2"/>
      <c r="U34" s="2"/>
      <c r="V34" s="2"/>
      <c r="W34" s="2"/>
      <c r="X34" s="2"/>
      <c r="Y34" s="2"/>
      <c r="Z34" s="2"/>
      <c r="AA34" s="2"/>
      <c r="AB34" s="2"/>
      <c r="AC34" s="2"/>
      <c r="AD34" s="2"/>
      <c r="AE34" s="2"/>
      <c r="AF34" s="2"/>
      <c r="AG34" s="2"/>
    </row>
    <row r="35" spans="1:33" ht="22.5">
      <c r="A35" s="34"/>
      <c r="B35" s="299" t="str">
        <f t="shared" si="32"/>
        <v>Nickel(*)</v>
      </c>
      <c r="C35" s="28"/>
      <c r="D35" s="403" t="s">
        <v>25</v>
      </c>
      <c r="E35" s="404"/>
      <c r="F35" s="8"/>
      <c r="G35" s="405"/>
      <c r="H35" s="406"/>
      <c r="I35" s="406"/>
      <c r="J35" s="407"/>
      <c r="K35" s="29"/>
      <c r="L35" s="105"/>
      <c r="O35" s="38" t="str">
        <f t="shared" si="33"/>
        <v>(*)</v>
      </c>
      <c r="P35" s="38" t="str">
        <f t="shared" si="34"/>
        <v>(*)</v>
      </c>
      <c r="Q35" s="38" t="str">
        <f t="shared" si="35"/>
        <v>(*)</v>
      </c>
      <c r="R35" s="2"/>
      <c r="S35" s="2"/>
      <c r="T35" s="2"/>
      <c r="U35" s="2"/>
      <c r="V35" s="2"/>
      <c r="W35" s="2"/>
      <c r="X35" s="2"/>
      <c r="Y35" s="2"/>
      <c r="Z35" s="2"/>
      <c r="AA35" s="2"/>
      <c r="AB35" s="2"/>
      <c r="AC35" s="2"/>
      <c r="AD35" s="2"/>
      <c r="AE35" s="2"/>
      <c r="AF35" s="2"/>
      <c r="AG35" s="2"/>
    </row>
    <row r="36" spans="1:33" ht="22.5" hidden="1">
      <c r="A36" s="34"/>
      <c r="B36" s="299" t="str">
        <f t="shared" si="32"/>
        <v/>
      </c>
      <c r="C36" s="28"/>
      <c r="D36" s="403"/>
      <c r="E36" s="404"/>
      <c r="F36" s="8"/>
      <c r="G36" s="405"/>
      <c r="H36" s="406"/>
      <c r="I36" s="406"/>
      <c r="J36" s="407"/>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5" hidden="1">
      <c r="A37" s="34"/>
      <c r="B37" s="299" t="str">
        <f t="shared" si="32"/>
        <v/>
      </c>
      <c r="C37" s="28"/>
      <c r="D37" s="403"/>
      <c r="E37" s="404"/>
      <c r="F37" s="8"/>
      <c r="G37" s="405"/>
      <c r="H37" s="406"/>
      <c r="I37" s="406"/>
      <c r="J37" s="407"/>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5" hidden="1">
      <c r="A38" s="34"/>
      <c r="B38" s="299" t="str">
        <f t="shared" si="32"/>
        <v/>
      </c>
      <c r="C38" s="28"/>
      <c r="D38" s="403"/>
      <c r="E38" s="404"/>
      <c r="F38" s="8"/>
      <c r="G38" s="405"/>
      <c r="H38" s="406"/>
      <c r="I38" s="406"/>
      <c r="J38" s="407"/>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5" hidden="1">
      <c r="A39" s="34"/>
      <c r="B39" s="299" t="str">
        <f t="shared" si="32"/>
        <v/>
      </c>
      <c r="C39" s="28"/>
      <c r="D39" s="403"/>
      <c r="E39" s="404"/>
      <c r="F39" s="8"/>
      <c r="G39" s="405"/>
      <c r="H39" s="406"/>
      <c r="I39" s="406"/>
      <c r="J39" s="407"/>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8">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8.95" customHeight="1">
      <c r="A41" s="34"/>
      <c r="B41" s="37" t="str">
        <f ca="1">OFFSET(L!$C$1,MATCH("Declaration"&amp;ADDRESS(ROW(),COLUMN(),4),L!$A:$A,0)-1,SL,,)&amp;Q41</f>
        <v>2) Does any of the specified mineral/metal remain in the product(s)? (*)</v>
      </c>
      <c r="C41" s="13"/>
      <c r="D41" s="419" t="str">
        <f ca="1">D29</f>
        <v>Answer</v>
      </c>
      <c r="E41" s="419"/>
      <c r="F41" s="14"/>
      <c r="G41" s="37" t="str">
        <f ca="1">G29</f>
        <v>Comments</v>
      </c>
      <c r="H41" s="37"/>
      <c r="I41" s="37"/>
      <c r="J41" s="73"/>
      <c r="K41" s="29"/>
      <c r="L41" s="99" t="s">
        <v>15</v>
      </c>
      <c r="P41" s="301">
        <f>COUNTIF(D$30:E$39,"No")+COUNTIF(D$30:E$39,"Unknown")+COUNTIF(D$30:E$39,"Not declaring")</f>
        <v>3</v>
      </c>
      <c r="Q41" s="38" t="str">
        <f>IF(P41=AA23,"","(*)")</f>
        <v>(*)</v>
      </c>
      <c r="R41" s="2"/>
      <c r="S41" s="2"/>
      <c r="T41" s="2"/>
      <c r="U41" s="2"/>
      <c r="V41" s="2"/>
      <c r="W41" s="2"/>
      <c r="X41" s="2"/>
      <c r="Y41" s="2"/>
      <c r="Z41" s="2"/>
      <c r="AA41" s="2"/>
      <c r="AB41" s="2"/>
      <c r="AC41" s="2"/>
      <c r="AD41" s="2"/>
      <c r="AE41" s="2"/>
      <c r="AF41" s="2"/>
      <c r="AG41" s="2"/>
    </row>
    <row r="42" spans="1:33" ht="22.5">
      <c r="A42" s="34"/>
      <c r="B42" s="300" t="str">
        <f t="shared" ref="B42:B51" si="36">IF(ISERROR(AA12),"",AA12&amp;"")&amp;P42</f>
        <v>Cobalt(*)</v>
      </c>
      <c r="C42" s="28"/>
      <c r="D42" s="403" t="s">
        <v>25</v>
      </c>
      <c r="E42" s="404"/>
      <c r="F42" s="8"/>
      <c r="G42" s="405"/>
      <c r="H42" s="406"/>
      <c r="I42" s="406"/>
      <c r="J42" s="407"/>
      <c r="K42" s="29"/>
      <c r="L42" s="105"/>
      <c r="P42" s="301" t="str">
        <f>IF(OR(D30="No",D30="Unknown",D30="Not declaring"),"",O30)</f>
        <v>(*)</v>
      </c>
      <c r="R42" s="2"/>
      <c r="S42" s="302" t="str">
        <f>IF(COUNTIF(D42,"Yes"),AA12,"")</f>
        <v>Cobalt</v>
      </c>
      <c r="T42" s="303" t="str">
        <f>IF(S43="",S42,IF(S42="",S43,IF(S42&gt;S43,S43,S42)))</f>
        <v>Cobalt</v>
      </c>
      <c r="U42" s="303" t="str">
        <f>T42</f>
        <v>Cobalt</v>
      </c>
      <c r="V42" s="303" t="str">
        <f t="shared" ref="V42" si="37">IF(U43="",U42,IF(U42="",U43,IF(U42&gt;U43,U43,U42)))</f>
        <v>Cobalt</v>
      </c>
      <c r="W42" s="303" t="str">
        <f t="shared" ref="W42" si="38">V42</f>
        <v>Cobalt</v>
      </c>
      <c r="X42" s="303" t="str">
        <f t="shared" ref="X42" si="39">IF(W43="",W42,IF(W42="",W43,IF(W42&gt;W43,W43,W42)))</f>
        <v>Cobalt</v>
      </c>
      <c r="Y42" s="303" t="str">
        <f t="shared" ref="Y42" si="40">X42</f>
        <v>Cobalt</v>
      </c>
      <c r="Z42" s="303" t="str">
        <f t="shared" ref="Z42" si="41">IF(Y43="",Y42,IF(Y42="",Y43,IF(Y42&gt;Y43,Y43,Y42)))</f>
        <v>Cobalt</v>
      </c>
      <c r="AA42" s="303" t="str">
        <f t="shared" ref="AA42" si="42">Z42</f>
        <v>Cobalt</v>
      </c>
      <c r="AB42" s="303" t="str">
        <f t="shared" ref="AB42" si="43">IF(AA43="",AA42,IF(AA42="",AA43,IF(AA42&gt;AA43,AA43,AA42)))</f>
        <v>Cobalt</v>
      </c>
      <c r="AC42" s="303" t="str">
        <f t="shared" ref="AC42" si="44">AB42</f>
        <v>Cobalt</v>
      </c>
      <c r="AD42" s="2"/>
      <c r="AE42" s="2"/>
      <c r="AF42" s="2"/>
      <c r="AG42" s="2"/>
    </row>
    <row r="43" spans="1:33" ht="22.5">
      <c r="A43" s="34"/>
      <c r="B43" s="300" t="str">
        <f t="shared" si="36"/>
        <v>Copper(*)</v>
      </c>
      <c r="C43" s="28"/>
      <c r="D43" s="403" t="s">
        <v>25</v>
      </c>
      <c r="E43" s="404"/>
      <c r="F43" s="8"/>
      <c r="G43" s="405"/>
      <c r="H43" s="406"/>
      <c r="I43" s="406"/>
      <c r="J43" s="407"/>
      <c r="K43" s="29"/>
      <c r="L43" s="105"/>
      <c r="P43" s="301" t="str">
        <f t="shared" ref="P43:P51" si="45">IF(OR(D31="No",D31="Unknown",D31="Not declaring"),"",O31)</f>
        <v>(*)</v>
      </c>
      <c r="R43" s="2"/>
      <c r="S43" s="302" t="str">
        <f t="shared" ref="S43:S51" si="46">IF(COUNTIF(D43,"Yes"),AA13,"")</f>
        <v>Copper</v>
      </c>
      <c r="T43" s="303" t="str">
        <f>IF(S43="",S43,IF(S42="",S42,IF(S42&gt;S43,S42,S43)))</f>
        <v>Copper</v>
      </c>
      <c r="U43" s="303" t="str">
        <f t="shared" ref="U43" si="47">IF(T44="",T43,IF(T43="",T44,IF(T43&gt;T44,T44,T43)))</f>
        <v>Copper</v>
      </c>
      <c r="V43" s="303" t="str">
        <f t="shared" ref="V43" si="48">IF(U43="",U43,IF(U42="",U42,IF(U42&gt;U43,U42,U43)))</f>
        <v>Copper</v>
      </c>
      <c r="W43" s="303" t="str">
        <f t="shared" ref="W43" si="49">IF(V44="",V43,IF(V43="",V44,IF(V43&gt;V44,V44,V43)))</f>
        <v>Copper</v>
      </c>
      <c r="X43" s="303" t="str">
        <f t="shared" ref="X43" si="50">IF(W43="",W43,IF(W42="",W42,IF(W42&gt;W43,W42,W43)))</f>
        <v>Copper</v>
      </c>
      <c r="Y43" s="303" t="str">
        <f t="shared" ref="Y43" si="51">IF(X44="",X43,IF(X43="",X44,IF(X43&gt;X44,X44,X43)))</f>
        <v>Copper</v>
      </c>
      <c r="Z43" s="303" t="str">
        <f t="shared" ref="Z43" si="52">IF(Y43="",Y43,IF(Y42="",Y42,IF(Y42&gt;Y43,Y42,Y43)))</f>
        <v>Copper</v>
      </c>
      <c r="AA43" s="303" t="str">
        <f t="shared" ref="AA43" si="53">IF(Z44="",Z43,IF(Z43="",Z44,IF(Z43&gt;Z44,Z44,Z43)))</f>
        <v>Copper</v>
      </c>
      <c r="AB43" s="303" t="str">
        <f t="shared" ref="AB43" si="54">IF(AA43="",AA43,IF(AA42="",AA42,IF(AA42&gt;AA43,AA42,AA43)))</f>
        <v>Copper</v>
      </c>
      <c r="AC43" s="303" t="str">
        <f t="shared" ref="AC43" si="55">IF(AB44="",AB43,IF(AB43="",AB44,IF(AB43&gt;AB44,AB44,AB43)))</f>
        <v>Copper</v>
      </c>
      <c r="AD43" s="2"/>
      <c r="AE43" s="2"/>
      <c r="AF43" s="2"/>
      <c r="AG43" s="2"/>
    </row>
    <row r="44" spans="1:33" ht="22.5">
      <c r="A44" s="34"/>
      <c r="B44" s="300" t="str">
        <f t="shared" si="36"/>
        <v>Graphite</v>
      </c>
      <c r="C44" s="28"/>
      <c r="D44" s="403"/>
      <c r="E44" s="404"/>
      <c r="F44" s="8"/>
      <c r="G44" s="405"/>
      <c r="H44" s="406"/>
      <c r="I44" s="406"/>
      <c r="J44" s="407"/>
      <c r="K44" s="29"/>
      <c r="L44" s="105"/>
      <c r="P44" s="301" t="str">
        <f t="shared" si="45"/>
        <v/>
      </c>
      <c r="R44" s="2"/>
      <c r="S44" s="302" t="str">
        <f t="shared" si="46"/>
        <v/>
      </c>
      <c r="T44" s="303" t="str">
        <f t="shared" ref="T44" si="56">IF(S45="",S44,IF(S44="",S45,IF(S44&gt;S45,S45,S44)))</f>
        <v/>
      </c>
      <c r="U44" s="303" t="str">
        <f t="shared" ref="U44" si="57">IF(T44="",T44,IF(T43="",T43,IF(T43&gt;T44,T43,T44)))</f>
        <v/>
      </c>
      <c r="V44" s="303" t="str">
        <f t="shared" ref="V44" si="58">IF(U45="",U44,IF(U44="",U45,IF(U44&gt;U45,U45,U44)))</f>
        <v>Nickel</v>
      </c>
      <c r="W44" s="303" t="str">
        <f t="shared" ref="W44" si="59">IF(V44="",V44,IF(V43="",V43,IF(V43&gt;V44,V43,V44)))</f>
        <v>Nickel</v>
      </c>
      <c r="X44" s="303" t="str">
        <f t="shared" ref="X44" si="60">IF(W45="",W44,IF(W44="",W45,IF(W44&gt;W45,W45,W44)))</f>
        <v>Nickel</v>
      </c>
      <c r="Y44" s="303" t="str">
        <f t="shared" ref="Y44" si="61">IF(X44="",X44,IF(X43="",X43,IF(X43&gt;X44,X43,X44)))</f>
        <v>Nickel</v>
      </c>
      <c r="Z44" s="303" t="str">
        <f t="shared" ref="Z44" si="62">IF(Y45="",Y44,IF(Y44="",Y45,IF(Y44&gt;Y45,Y45,Y44)))</f>
        <v>Nickel</v>
      </c>
      <c r="AA44" s="303" t="str">
        <f t="shared" ref="AA44" si="63">IF(Z44="",Z44,IF(Z43="",Z43,IF(Z43&gt;Z44,Z43,Z44)))</f>
        <v>Nickel</v>
      </c>
      <c r="AB44" s="303" t="str">
        <f t="shared" ref="AB44" si="64">IF(AA45="",AA44,IF(AA44="",AA45,IF(AA44&gt;AA45,AA45,AA44)))</f>
        <v>Nickel</v>
      </c>
      <c r="AC44" s="303" t="str">
        <f t="shared" ref="AC44" si="65">IF(AB44="",AB44,IF(AB43="",AB43,IF(AB43&gt;AB44,AB43,AB44)))</f>
        <v>Nickel</v>
      </c>
      <c r="AD44" s="2"/>
      <c r="AE44" s="2"/>
      <c r="AF44" s="2"/>
      <c r="AG44" s="2"/>
    </row>
    <row r="45" spans="1:33" ht="22.5">
      <c r="A45" s="34"/>
      <c r="B45" s="300" t="str">
        <f t="shared" si="36"/>
        <v>Lithium</v>
      </c>
      <c r="C45" s="28"/>
      <c r="D45" s="403"/>
      <c r="E45" s="404"/>
      <c r="F45" s="8"/>
      <c r="G45" s="405"/>
      <c r="H45" s="406"/>
      <c r="I45" s="406"/>
      <c r="J45" s="407"/>
      <c r="K45" s="29"/>
      <c r="L45" s="105"/>
      <c r="P45" s="301" t="str">
        <f t="shared" si="45"/>
        <v/>
      </c>
      <c r="R45" s="2"/>
      <c r="S45" s="302" t="str">
        <f t="shared" si="46"/>
        <v/>
      </c>
      <c r="T45" s="303" t="str">
        <f t="shared" ref="T45" si="66">IF(S45="",S45,IF(S44="",S44,IF(S44&gt;S45,S44,S45)))</f>
        <v/>
      </c>
      <c r="U45" s="303" t="str">
        <f t="shared" ref="U45" si="67">IF(T46="",T45,IF(T45="",T46,IF(T45&gt;T46,T46,T45)))</f>
        <v>Nickel</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2.5">
      <c r="A46" s="34"/>
      <c r="B46" s="300" t="str">
        <f t="shared" si="36"/>
        <v>Mica</v>
      </c>
      <c r="C46" s="28"/>
      <c r="D46" s="403"/>
      <c r="E46" s="404"/>
      <c r="F46" s="8"/>
      <c r="G46" s="405"/>
      <c r="H46" s="406"/>
      <c r="I46" s="406"/>
      <c r="J46" s="407"/>
      <c r="K46" s="29"/>
      <c r="L46" s="105"/>
      <c r="P46" s="301" t="str">
        <f t="shared" si="45"/>
        <v/>
      </c>
      <c r="R46" s="2"/>
      <c r="S46" s="302" t="str">
        <f t="shared" si="46"/>
        <v/>
      </c>
      <c r="T46" s="303" t="str">
        <f t="shared" ref="T46" si="76">IF(S47="",S46,IF(S46="",S47,IF(S46&gt;S47,S47,S46)))</f>
        <v>Nickel</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5">
      <c r="A47" s="34"/>
      <c r="B47" s="300" t="str">
        <f t="shared" si="36"/>
        <v>Nickel(*)</v>
      </c>
      <c r="C47" s="28"/>
      <c r="D47" s="403" t="s">
        <v>25</v>
      </c>
      <c r="E47" s="404"/>
      <c r="F47" s="8"/>
      <c r="G47" s="405"/>
      <c r="H47" s="406"/>
      <c r="I47" s="406"/>
      <c r="J47" s="407"/>
      <c r="K47" s="29"/>
      <c r="L47" s="105"/>
      <c r="P47" s="301" t="str">
        <f t="shared" si="45"/>
        <v>(*)</v>
      </c>
      <c r="R47" s="2"/>
      <c r="S47" s="302" t="str">
        <f t="shared" si="46"/>
        <v>Nickel</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5" hidden="1">
      <c r="A48" s="34"/>
      <c r="B48" s="300" t="str">
        <f t="shared" si="36"/>
        <v/>
      </c>
      <c r="C48" s="28"/>
      <c r="D48" s="403"/>
      <c r="E48" s="404"/>
      <c r="F48" s="8"/>
      <c r="G48" s="405"/>
      <c r="H48" s="406"/>
      <c r="I48" s="406"/>
      <c r="J48" s="407"/>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5" hidden="1">
      <c r="A49" s="34"/>
      <c r="B49" s="300" t="str">
        <f t="shared" si="36"/>
        <v/>
      </c>
      <c r="C49" s="28"/>
      <c r="D49" s="403"/>
      <c r="E49" s="404"/>
      <c r="F49" s="8"/>
      <c r="G49" s="405"/>
      <c r="H49" s="406"/>
      <c r="I49" s="406"/>
      <c r="J49" s="407"/>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5" hidden="1">
      <c r="A50" s="34"/>
      <c r="B50" s="300" t="str">
        <f t="shared" si="36"/>
        <v/>
      </c>
      <c r="C50" s="28"/>
      <c r="D50" s="403"/>
      <c r="E50" s="404"/>
      <c r="F50" s="8"/>
      <c r="G50" s="405"/>
      <c r="H50" s="406"/>
      <c r="I50" s="406"/>
      <c r="J50" s="407"/>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5" hidden="1">
      <c r="A51" s="34"/>
      <c r="B51" s="300" t="str">
        <f t="shared" si="36"/>
        <v/>
      </c>
      <c r="C51" s="28"/>
      <c r="D51" s="403"/>
      <c r="E51" s="404"/>
      <c r="F51" s="8"/>
      <c r="G51" s="405"/>
      <c r="H51" s="406"/>
      <c r="I51" s="406"/>
      <c r="J51" s="407"/>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8">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45.75"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19" t="str">
        <f ca="1">D29</f>
        <v>Answer</v>
      </c>
      <c r="E53" s="419"/>
      <c r="F53" s="14"/>
      <c r="G53" s="37" t="str">
        <f ca="1">G29</f>
        <v>Comments</v>
      </c>
      <c r="H53" s="423"/>
      <c r="I53" s="423"/>
      <c r="J53" s="423"/>
      <c r="K53" s="29"/>
      <c r="L53" s="99" t="s">
        <v>18</v>
      </c>
      <c r="P53" s="38">
        <f>COUNTIF(D$30:E$39,"No")+COUNTIF(D$30:E$39,"Unknown")+COUNTIF(D$30:E$39,"Not declaring")+COUNTIF(D$42:E$51,"No")+COUNTIF(D$42:E$51,"Unknown")</f>
        <v>3</v>
      </c>
      <c r="Q53" s="38" t="str">
        <f>IF(P53=AA23,"","(*)")</f>
        <v>(*)</v>
      </c>
      <c r="R53" s="2"/>
      <c r="S53" s="2"/>
      <c r="T53" s="2"/>
      <c r="U53" s="2"/>
      <c r="V53" s="2"/>
      <c r="W53" s="2"/>
      <c r="X53" s="2"/>
      <c r="Y53" s="2">
        <v>37</v>
      </c>
      <c r="Z53" s="2"/>
      <c r="AA53" s="2"/>
      <c r="AB53" s="2"/>
      <c r="AC53" s="2"/>
      <c r="AD53" s="2"/>
      <c r="AE53" s="2"/>
      <c r="AF53" s="2"/>
      <c r="AG53" s="2"/>
    </row>
    <row r="54" spans="1:33" ht="22.5">
      <c r="A54" s="34"/>
      <c r="B54" s="300" t="str">
        <f>IF(ISERROR(AA$12),"",AA$12&amp;"")&amp;P$54</f>
        <v>Cobalt(*)</v>
      </c>
      <c r="C54" s="6"/>
      <c r="D54" s="403" t="s">
        <v>22</v>
      </c>
      <c r="E54" s="404"/>
      <c r="F54" s="40"/>
      <c r="G54" s="405"/>
      <c r="H54" s="406"/>
      <c r="I54" s="406"/>
      <c r="J54" s="407"/>
      <c r="K54" s="29"/>
      <c r="L54" s="105"/>
      <c r="P54" s="301" t="str">
        <f>IF(OR(D30="No",D30="Unknown",D30="Not declaring",D42="No",D42="Unknown"),"",O30)</f>
        <v>(*)</v>
      </c>
      <c r="Q54" s="2"/>
      <c r="R54" s="2"/>
      <c r="S54" s="2"/>
      <c r="T54" s="2"/>
      <c r="U54" s="2"/>
      <c r="V54" s="2"/>
      <c r="W54" s="2"/>
      <c r="X54" s="2"/>
      <c r="Y54" s="2">
        <v>38</v>
      </c>
      <c r="Z54" s="2"/>
      <c r="AA54" s="2"/>
      <c r="AB54" s="2"/>
      <c r="AC54" s="2"/>
      <c r="AD54" s="2"/>
      <c r="AE54" s="2"/>
      <c r="AF54" s="2"/>
    </row>
    <row r="55" spans="1:33" ht="22.5">
      <c r="A55" s="34"/>
      <c r="B55" s="300" t="str">
        <f>IF(ISERROR(AA$13),"",AA$13&amp;"")&amp;P$55</f>
        <v>Copper(*)</v>
      </c>
      <c r="C55" s="6"/>
      <c r="D55" s="403" t="s">
        <v>22</v>
      </c>
      <c r="E55" s="404"/>
      <c r="F55" s="40"/>
      <c r="G55" s="405"/>
      <c r="H55" s="406"/>
      <c r="I55" s="406"/>
      <c r="J55" s="407"/>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1.95" customHeight="1">
      <c r="A56" s="34"/>
      <c r="B56" s="300" t="str">
        <f>IF(ISERROR(AA$14),"",AA$14&amp;"")&amp;P$56</f>
        <v>Graphite</v>
      </c>
      <c r="C56" s="6"/>
      <c r="D56" s="403"/>
      <c r="E56" s="404"/>
      <c r="F56" s="40"/>
      <c r="G56" s="405"/>
      <c r="H56" s="406"/>
      <c r="I56" s="406"/>
      <c r="J56" s="407"/>
      <c r="K56" s="29"/>
      <c r="L56" s="105"/>
      <c r="P56" s="301" t="str">
        <f t="shared" si="135"/>
        <v/>
      </c>
      <c r="Q56" s="2"/>
      <c r="R56" s="2"/>
      <c r="S56" s="2"/>
      <c r="T56" s="2"/>
      <c r="U56" s="2"/>
      <c r="V56" s="2"/>
      <c r="W56" s="2"/>
      <c r="X56" s="2"/>
      <c r="Y56" s="2">
        <v>40</v>
      </c>
      <c r="Z56" s="2"/>
      <c r="AA56" s="2"/>
      <c r="AB56" s="2"/>
      <c r="AC56" s="2"/>
      <c r="AD56" s="2"/>
      <c r="AE56" s="2"/>
      <c r="AF56" s="2"/>
    </row>
    <row r="57" spans="1:33" ht="21.95" customHeight="1">
      <c r="A57" s="34"/>
      <c r="B57" s="300" t="str">
        <f>IF(ISERROR(AA$15),"",AA$15&amp;"")&amp;P$57</f>
        <v>Lithium</v>
      </c>
      <c r="C57" s="6"/>
      <c r="D57" s="403"/>
      <c r="E57" s="404"/>
      <c r="F57" s="40"/>
      <c r="G57" s="405"/>
      <c r="H57" s="406"/>
      <c r="I57" s="406"/>
      <c r="J57" s="407"/>
      <c r="K57" s="29"/>
      <c r="L57" s="105"/>
      <c r="P57" s="301" t="str">
        <f t="shared" si="135"/>
        <v/>
      </c>
      <c r="Q57" s="2"/>
      <c r="R57" s="2"/>
      <c r="S57" s="2"/>
      <c r="T57" s="2"/>
      <c r="U57" s="2"/>
      <c r="V57" s="2"/>
      <c r="W57" s="2"/>
      <c r="X57" s="2"/>
      <c r="Y57" s="2">
        <v>41</v>
      </c>
      <c r="Z57" s="2"/>
      <c r="AA57" s="2"/>
      <c r="AB57" s="2"/>
      <c r="AC57" s="2"/>
      <c r="AD57" s="2"/>
      <c r="AE57" s="2"/>
      <c r="AF57" s="2"/>
    </row>
    <row r="58" spans="1:33" ht="22.5">
      <c r="A58" s="34"/>
      <c r="B58" s="300" t="str">
        <f>IF(ISERROR(AA$16),"",AA$16&amp;"")&amp;P$58</f>
        <v>Mica</v>
      </c>
      <c r="C58" s="6"/>
      <c r="D58" s="403"/>
      <c r="E58" s="404"/>
      <c r="F58" s="40"/>
      <c r="G58" s="405"/>
      <c r="H58" s="406"/>
      <c r="I58" s="406"/>
      <c r="J58" s="407"/>
      <c r="K58" s="29"/>
      <c r="L58" s="105"/>
      <c r="P58" s="301" t="str">
        <f t="shared" si="135"/>
        <v/>
      </c>
      <c r="Q58" s="2"/>
      <c r="R58" s="2"/>
      <c r="S58" s="2"/>
      <c r="T58" s="2"/>
      <c r="U58" s="2"/>
      <c r="V58" s="2"/>
      <c r="W58" s="2"/>
      <c r="X58" s="2"/>
      <c r="Y58" s="2">
        <v>39</v>
      </c>
      <c r="Z58" s="2"/>
      <c r="AA58" s="2"/>
      <c r="AB58" s="2"/>
      <c r="AC58" s="2"/>
      <c r="AD58" s="2"/>
      <c r="AE58" s="2"/>
      <c r="AF58" s="2"/>
    </row>
    <row r="59" spans="1:33" ht="22.5">
      <c r="A59" s="34"/>
      <c r="B59" s="300" t="str">
        <f>IF(ISERROR(AA$17),"",AA$17&amp;"")&amp;P$59</f>
        <v>Nickel(*)</v>
      </c>
      <c r="C59" s="6"/>
      <c r="D59" s="403" t="s">
        <v>22</v>
      </c>
      <c r="E59" s="404"/>
      <c r="F59" s="40"/>
      <c r="G59" s="405"/>
      <c r="H59" s="406"/>
      <c r="I59" s="406"/>
      <c r="J59" s="407"/>
      <c r="K59" s="29"/>
      <c r="L59" s="105"/>
      <c r="P59" s="301" t="str">
        <f t="shared" si="135"/>
        <v>(*)</v>
      </c>
      <c r="Q59" s="2"/>
      <c r="R59" s="2"/>
      <c r="S59" s="2"/>
      <c r="T59" s="2"/>
      <c r="U59" s="2"/>
      <c r="V59" s="2"/>
      <c r="W59" s="2"/>
      <c r="X59" s="2"/>
      <c r="Y59" s="2">
        <v>39</v>
      </c>
      <c r="Z59" s="2"/>
      <c r="AA59" s="2"/>
      <c r="AB59" s="2"/>
      <c r="AC59" s="2"/>
      <c r="AD59" s="2"/>
      <c r="AE59" s="2"/>
      <c r="AF59" s="2"/>
    </row>
    <row r="60" spans="1:33" ht="22.5" hidden="1">
      <c r="A60" s="34"/>
      <c r="B60" s="300" t="str">
        <f>IF(ISERROR(AA$18),"",AA$18&amp;"")&amp;P$60</f>
        <v/>
      </c>
      <c r="C60" s="6"/>
      <c r="D60" s="403"/>
      <c r="E60" s="404"/>
      <c r="F60" s="40"/>
      <c r="G60" s="405"/>
      <c r="H60" s="406"/>
      <c r="I60" s="406"/>
      <c r="J60" s="407"/>
      <c r="K60" s="29"/>
      <c r="L60" s="105"/>
      <c r="P60" s="301" t="str">
        <f t="shared" si="135"/>
        <v/>
      </c>
      <c r="Q60" s="2"/>
      <c r="R60" s="2"/>
      <c r="S60" s="2"/>
      <c r="T60" s="2"/>
      <c r="U60" s="2"/>
      <c r="V60" s="2"/>
      <c r="W60" s="2"/>
      <c r="X60" s="2"/>
      <c r="Y60" s="2">
        <v>39</v>
      </c>
      <c r="Z60" s="2"/>
      <c r="AA60" s="2"/>
      <c r="AB60" s="2"/>
      <c r="AC60" s="2"/>
      <c r="AD60" s="2"/>
      <c r="AE60" s="2"/>
      <c r="AF60" s="2"/>
    </row>
    <row r="61" spans="1:33" ht="22.5" hidden="1">
      <c r="A61" s="34"/>
      <c r="B61" s="300" t="str">
        <f>IF(ISERROR(AA$19),"",AA$19&amp;"")&amp;P$61</f>
        <v/>
      </c>
      <c r="C61" s="6"/>
      <c r="D61" s="403"/>
      <c r="E61" s="404"/>
      <c r="F61" s="40"/>
      <c r="G61" s="405"/>
      <c r="H61" s="406"/>
      <c r="I61" s="406"/>
      <c r="J61" s="407"/>
      <c r="K61" s="29"/>
      <c r="L61" s="105"/>
      <c r="P61" s="301" t="str">
        <f t="shared" si="135"/>
        <v/>
      </c>
      <c r="Q61" s="2"/>
      <c r="R61" s="2"/>
      <c r="S61" s="2"/>
      <c r="T61" s="2"/>
      <c r="U61" s="2"/>
      <c r="V61" s="2"/>
      <c r="W61" s="2"/>
      <c r="X61" s="2"/>
      <c r="Y61" s="2">
        <v>39</v>
      </c>
      <c r="Z61" s="2"/>
      <c r="AA61" s="2"/>
      <c r="AB61" s="2"/>
      <c r="AC61" s="2"/>
      <c r="AD61" s="2"/>
      <c r="AE61" s="2"/>
      <c r="AF61" s="2"/>
    </row>
    <row r="62" spans="1:33" ht="22.5" hidden="1">
      <c r="A62" s="34"/>
      <c r="B62" s="300" t="str">
        <f>IF(ISERROR(AA$20),"",AA$20&amp;"")&amp;P$62</f>
        <v/>
      </c>
      <c r="C62" s="6"/>
      <c r="D62" s="403"/>
      <c r="E62" s="404"/>
      <c r="F62" s="40"/>
      <c r="G62" s="405"/>
      <c r="H62" s="406"/>
      <c r="I62" s="406"/>
      <c r="J62" s="407"/>
      <c r="K62" s="29"/>
      <c r="L62" s="105"/>
      <c r="P62" s="301" t="str">
        <f t="shared" si="135"/>
        <v/>
      </c>
      <c r="Q62" s="2"/>
      <c r="R62" s="2"/>
      <c r="S62" s="2"/>
      <c r="T62" s="2"/>
      <c r="U62" s="2"/>
      <c r="V62" s="2"/>
      <c r="W62" s="2"/>
      <c r="X62" s="2"/>
      <c r="Y62" s="2">
        <v>39</v>
      </c>
      <c r="Z62" s="2"/>
      <c r="AA62" s="2"/>
      <c r="AB62" s="2"/>
      <c r="AC62" s="2"/>
      <c r="AD62" s="2"/>
      <c r="AE62" s="2"/>
      <c r="AF62" s="2"/>
    </row>
    <row r="63" spans="1:33" ht="22.5" hidden="1">
      <c r="A63" s="34"/>
      <c r="B63" s="300" t="str">
        <f>IF(ISERROR(AA$21),"",AA$21&amp;"")&amp;P$63</f>
        <v/>
      </c>
      <c r="C63" s="6"/>
      <c r="D63" s="403"/>
      <c r="E63" s="404"/>
      <c r="F63" s="40"/>
      <c r="G63" s="405"/>
      <c r="H63" s="406"/>
      <c r="I63" s="406"/>
      <c r="J63" s="407"/>
      <c r="K63" s="29"/>
      <c r="L63" s="105"/>
      <c r="P63" s="301" t="str">
        <f t="shared" si="135"/>
        <v/>
      </c>
      <c r="Q63" s="2"/>
      <c r="R63" s="2"/>
      <c r="S63" s="2"/>
      <c r="T63" s="2"/>
      <c r="U63" s="2"/>
      <c r="V63" s="2"/>
      <c r="W63" s="2"/>
      <c r="X63" s="2"/>
      <c r="Y63" s="2">
        <v>39</v>
      </c>
      <c r="Z63" s="2"/>
      <c r="AA63" s="2"/>
      <c r="AB63" s="2"/>
      <c r="AC63" s="2"/>
      <c r="AD63" s="2"/>
      <c r="AE63" s="2"/>
      <c r="AF63" s="2"/>
    </row>
    <row r="64" spans="1:33" ht="18">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32.25" customHeight="1">
      <c r="A65" s="34"/>
      <c r="B65" s="37" t="str">
        <f ca="1">OFFSET(L!$C$1,MATCH("Declaration"&amp;ADDRESS(ROW(),COLUMN(),4),L!$A:$A,0)-1,SL,,)&amp;Q53</f>
        <v>4) Does 100 percent of the specified minaral/metal originate from recycled or scrap sources?(*)</v>
      </c>
      <c r="C65" s="6"/>
      <c r="D65" s="419" t="str">
        <f ca="1">D29</f>
        <v>Answer</v>
      </c>
      <c r="E65" s="419"/>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5">
      <c r="A66" s="34"/>
      <c r="B66" s="300" t="str">
        <f>IF(ISERROR(AA$12),"",AA$12&amp;"")&amp;P$54</f>
        <v>Cobalt(*)</v>
      </c>
      <c r="C66" s="6"/>
      <c r="D66" s="403" t="s">
        <v>22</v>
      </c>
      <c r="E66" s="404"/>
      <c r="F66" s="40"/>
      <c r="G66" s="405"/>
      <c r="H66" s="406"/>
      <c r="I66" s="406"/>
      <c r="J66" s="407"/>
      <c r="K66" s="29"/>
      <c r="L66" s="105"/>
      <c r="P66" s="2"/>
      <c r="Q66" s="2"/>
      <c r="R66" s="2"/>
      <c r="S66" s="2"/>
      <c r="T66" s="2"/>
      <c r="U66" s="2"/>
      <c r="V66" s="2"/>
      <c r="W66" s="2"/>
      <c r="X66" s="2"/>
      <c r="Y66" s="2">
        <v>44</v>
      </c>
      <c r="Z66" s="2"/>
      <c r="AA66" s="2"/>
      <c r="AB66" s="2"/>
      <c r="AC66" s="2"/>
      <c r="AD66" s="2"/>
      <c r="AE66" s="2"/>
      <c r="AF66" s="2"/>
      <c r="AG66" s="2"/>
    </row>
    <row r="67" spans="1:33" ht="20.100000000000001" customHeight="1">
      <c r="A67" s="34"/>
      <c r="B67" s="300" t="str">
        <f>IF(ISERROR(AA$13),"",AA$13&amp;"")&amp;P$55</f>
        <v>Copper(*)</v>
      </c>
      <c r="C67" s="6"/>
      <c r="D67" s="403" t="s">
        <v>22</v>
      </c>
      <c r="E67" s="404"/>
      <c r="F67" s="40"/>
      <c r="G67" s="405"/>
      <c r="H67" s="406"/>
      <c r="I67" s="406"/>
      <c r="J67" s="407"/>
      <c r="K67" s="29"/>
      <c r="L67" s="105"/>
      <c r="P67" s="2"/>
      <c r="Q67" s="2"/>
      <c r="R67" s="2"/>
      <c r="S67" s="2"/>
      <c r="T67" s="2"/>
      <c r="U67" s="2"/>
      <c r="V67" s="2"/>
      <c r="W67" s="2"/>
      <c r="X67" s="2"/>
      <c r="Y67" s="2">
        <v>45</v>
      </c>
      <c r="Z67" s="2"/>
      <c r="AA67" s="2"/>
      <c r="AB67" s="2"/>
      <c r="AC67" s="2"/>
      <c r="AD67" s="2"/>
      <c r="AE67" s="2"/>
      <c r="AF67" s="2"/>
      <c r="AG67" s="2"/>
    </row>
    <row r="68" spans="1:33" ht="20.100000000000001" customHeight="1">
      <c r="A68" s="34"/>
      <c r="B68" s="300" t="str">
        <f>IF(ISERROR(AA$14),"",AA$14&amp;"")&amp;P$56</f>
        <v>Graphite</v>
      </c>
      <c r="C68" s="6"/>
      <c r="D68" s="403"/>
      <c r="E68" s="404"/>
      <c r="F68" s="40"/>
      <c r="G68" s="405"/>
      <c r="H68" s="406"/>
      <c r="I68" s="406"/>
      <c r="J68" s="407"/>
      <c r="K68" s="29"/>
      <c r="L68" s="105"/>
      <c r="P68" s="2"/>
      <c r="Q68" s="2"/>
      <c r="R68" s="2"/>
      <c r="S68" s="2"/>
      <c r="T68" s="2"/>
      <c r="U68" s="2"/>
      <c r="V68" s="2"/>
      <c r="W68" s="2"/>
      <c r="X68" s="2"/>
      <c r="Y68" s="2">
        <v>45</v>
      </c>
      <c r="Z68" s="2"/>
      <c r="AA68" s="2"/>
      <c r="AB68" s="2"/>
      <c r="AC68" s="2"/>
      <c r="AD68" s="2"/>
      <c r="AE68" s="2"/>
      <c r="AF68" s="2"/>
      <c r="AG68" s="2"/>
    </row>
    <row r="69" spans="1:33" ht="20.100000000000001" customHeight="1">
      <c r="A69" s="34"/>
      <c r="B69" s="300" t="str">
        <f>IF(ISERROR(AA$15),"",AA$15&amp;"")&amp;P$57</f>
        <v>Lithium</v>
      </c>
      <c r="C69" s="6"/>
      <c r="D69" s="403"/>
      <c r="E69" s="404"/>
      <c r="F69" s="40"/>
      <c r="G69" s="405"/>
      <c r="H69" s="406"/>
      <c r="I69" s="406"/>
      <c r="J69" s="407"/>
      <c r="K69" s="29"/>
      <c r="L69" s="105"/>
      <c r="P69" s="2"/>
      <c r="Q69" s="2"/>
      <c r="R69" s="2"/>
      <c r="S69" s="2"/>
      <c r="T69" s="2"/>
      <c r="U69" s="2"/>
      <c r="V69" s="2"/>
      <c r="W69" s="2"/>
      <c r="X69" s="2"/>
      <c r="Y69" s="2">
        <v>45</v>
      </c>
      <c r="Z69" s="2"/>
      <c r="AA69" s="2"/>
      <c r="AB69" s="2"/>
      <c r="AC69" s="2"/>
      <c r="AD69" s="2"/>
      <c r="AE69" s="2"/>
      <c r="AF69" s="2"/>
      <c r="AG69" s="2"/>
    </row>
    <row r="70" spans="1:33" ht="20.100000000000001" customHeight="1">
      <c r="A70" s="34"/>
      <c r="B70" s="300" t="str">
        <f>IF(ISERROR(AA$16),"",AA$16&amp;"")&amp;P$58</f>
        <v>Mica</v>
      </c>
      <c r="C70" s="6"/>
      <c r="D70" s="403"/>
      <c r="E70" s="404"/>
      <c r="F70" s="40"/>
      <c r="G70" s="405"/>
      <c r="H70" s="406"/>
      <c r="I70" s="406"/>
      <c r="J70" s="407"/>
      <c r="K70" s="29"/>
      <c r="L70" s="105"/>
      <c r="P70" s="2"/>
      <c r="Q70" s="2"/>
      <c r="R70" s="2"/>
      <c r="S70" s="2"/>
      <c r="T70" s="2"/>
      <c r="U70" s="2"/>
      <c r="V70" s="2"/>
      <c r="W70" s="2"/>
      <c r="X70" s="2"/>
      <c r="Y70" s="2">
        <v>45</v>
      </c>
      <c r="Z70" s="2"/>
      <c r="AA70" s="2"/>
      <c r="AB70" s="2"/>
      <c r="AC70" s="2"/>
      <c r="AD70" s="2"/>
      <c r="AE70" s="2"/>
      <c r="AF70" s="2"/>
      <c r="AG70" s="2"/>
    </row>
    <row r="71" spans="1:33" ht="20.100000000000001" customHeight="1">
      <c r="A71" s="34"/>
      <c r="B71" s="300" t="str">
        <f>IF(ISERROR(AA$17),"",AA$17&amp;"")&amp;P$59</f>
        <v>Nickel(*)</v>
      </c>
      <c r="C71" s="6"/>
      <c r="D71" s="403" t="s">
        <v>22</v>
      </c>
      <c r="E71" s="404"/>
      <c r="F71" s="40"/>
      <c r="G71" s="405"/>
      <c r="H71" s="406"/>
      <c r="I71" s="406"/>
      <c r="J71" s="407"/>
      <c r="K71" s="29"/>
      <c r="L71" s="105"/>
      <c r="P71" s="2"/>
      <c r="Q71" s="2"/>
      <c r="R71" s="2"/>
      <c r="S71" s="2"/>
      <c r="T71" s="2"/>
      <c r="U71" s="2"/>
      <c r="V71" s="2"/>
      <c r="W71" s="2"/>
      <c r="X71" s="2"/>
      <c r="Y71" s="2">
        <v>45</v>
      </c>
      <c r="Z71" s="2"/>
      <c r="AA71" s="2"/>
      <c r="AB71" s="2"/>
      <c r="AC71" s="2"/>
      <c r="AD71" s="2"/>
      <c r="AE71" s="2"/>
      <c r="AF71" s="2"/>
      <c r="AG71" s="2"/>
    </row>
    <row r="72" spans="1:33" ht="20.100000000000001" hidden="1" customHeight="1">
      <c r="A72" s="34"/>
      <c r="B72" s="300" t="str">
        <f>IF(ISERROR(AA$18),"",AA$18&amp;"")&amp;P$60</f>
        <v/>
      </c>
      <c r="C72" s="6"/>
      <c r="D72" s="403"/>
      <c r="E72" s="404"/>
      <c r="F72" s="40"/>
      <c r="G72" s="405"/>
      <c r="H72" s="406"/>
      <c r="I72" s="406"/>
      <c r="J72" s="407"/>
      <c r="K72" s="29"/>
      <c r="L72" s="105"/>
      <c r="P72" s="2"/>
      <c r="Q72" s="2"/>
      <c r="R72" s="2"/>
      <c r="S72" s="2"/>
      <c r="T72" s="2"/>
      <c r="U72" s="2"/>
      <c r="V72" s="2"/>
      <c r="W72" s="2"/>
      <c r="X72" s="2"/>
      <c r="Y72" s="2">
        <v>45</v>
      </c>
      <c r="Z72" s="2"/>
      <c r="AA72" s="2"/>
      <c r="AB72" s="2"/>
      <c r="AC72" s="2"/>
      <c r="AD72" s="2"/>
      <c r="AE72" s="2"/>
      <c r="AF72" s="2"/>
      <c r="AG72" s="2"/>
    </row>
    <row r="73" spans="1:33" ht="20.100000000000001" hidden="1" customHeight="1">
      <c r="A73" s="34"/>
      <c r="B73" s="300" t="str">
        <f>IF(ISERROR(AA$19),"",AA$19&amp;"")&amp;P$61</f>
        <v/>
      </c>
      <c r="C73" s="6"/>
      <c r="D73" s="403"/>
      <c r="E73" s="404"/>
      <c r="F73" s="40"/>
      <c r="G73" s="405"/>
      <c r="H73" s="406"/>
      <c r="I73" s="406"/>
      <c r="J73" s="407"/>
      <c r="K73" s="29"/>
      <c r="L73" s="105"/>
      <c r="P73" s="2"/>
      <c r="Q73" s="2"/>
      <c r="R73" s="2"/>
      <c r="S73" s="2"/>
      <c r="T73" s="2"/>
      <c r="U73" s="2"/>
      <c r="V73" s="2"/>
      <c r="W73" s="2"/>
      <c r="X73" s="2"/>
      <c r="Y73" s="2">
        <v>45</v>
      </c>
      <c r="Z73" s="2"/>
      <c r="AA73" s="2"/>
      <c r="AB73" s="2"/>
      <c r="AC73" s="2"/>
      <c r="AD73" s="2"/>
      <c r="AE73" s="2"/>
      <c r="AF73" s="2"/>
      <c r="AG73" s="2"/>
    </row>
    <row r="74" spans="1:33" ht="20.100000000000001" hidden="1" customHeight="1">
      <c r="A74" s="34"/>
      <c r="B74" s="300" t="str">
        <f>IF(ISERROR(AA$20),"",AA$20&amp;"")&amp;P$62</f>
        <v/>
      </c>
      <c r="C74" s="6"/>
      <c r="D74" s="403"/>
      <c r="E74" s="404"/>
      <c r="F74" s="40"/>
      <c r="G74" s="405"/>
      <c r="H74" s="406"/>
      <c r="I74" s="406"/>
      <c r="J74" s="407"/>
      <c r="K74" s="29"/>
      <c r="L74" s="105"/>
      <c r="P74" s="2"/>
      <c r="Q74" s="2"/>
      <c r="R74" s="2"/>
      <c r="S74" s="2"/>
      <c r="T74" s="2"/>
      <c r="U74" s="2"/>
      <c r="V74" s="2"/>
      <c r="W74" s="2"/>
      <c r="X74" s="2"/>
      <c r="Y74" s="2">
        <v>45</v>
      </c>
      <c r="Z74" s="2"/>
      <c r="AA74" s="2"/>
      <c r="AB74" s="2"/>
      <c r="AC74" s="2"/>
      <c r="AD74" s="2"/>
      <c r="AE74" s="2"/>
      <c r="AF74" s="2"/>
      <c r="AG74" s="2"/>
    </row>
    <row r="75" spans="1:33" ht="20.100000000000001" hidden="1" customHeight="1">
      <c r="A75" s="34"/>
      <c r="B75" s="300" t="str">
        <f>IF(ISERROR(AA$21),"",AA$21&amp;"")&amp;P$63</f>
        <v/>
      </c>
      <c r="C75" s="6"/>
      <c r="D75" s="403"/>
      <c r="E75" s="404"/>
      <c r="F75" s="40"/>
      <c r="G75" s="405"/>
      <c r="H75" s="406"/>
      <c r="I75" s="406"/>
      <c r="J75" s="407"/>
      <c r="K75" s="29"/>
      <c r="L75" s="105"/>
      <c r="P75" s="2"/>
      <c r="Q75" s="2"/>
      <c r="R75" s="2"/>
      <c r="S75" s="2"/>
      <c r="T75" s="2"/>
      <c r="U75" s="2"/>
      <c r="V75" s="2"/>
      <c r="W75" s="2"/>
      <c r="X75" s="2"/>
      <c r="Y75" s="2">
        <v>45</v>
      </c>
      <c r="Z75" s="2"/>
      <c r="AA75" s="2"/>
      <c r="AB75" s="2"/>
      <c r="AC75" s="2"/>
      <c r="AD75" s="2"/>
      <c r="AE75" s="2"/>
      <c r="AF75" s="2"/>
      <c r="AG75" s="2"/>
    </row>
    <row r="76" spans="1:33" ht="18">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19" t="str">
        <f ca="1">D29</f>
        <v>Answer</v>
      </c>
      <c r="E77" s="419"/>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5">
      <c r="A78" s="34"/>
      <c r="B78" s="300" t="str">
        <f>IF(ISERROR(AA$12),"",AA$12&amp;"")&amp;P$54</f>
        <v>Cobalt(*)</v>
      </c>
      <c r="C78" s="28"/>
      <c r="D78" s="403" t="s">
        <v>20059</v>
      </c>
      <c r="E78" s="404"/>
      <c r="F78" s="40"/>
      <c r="G78" s="405"/>
      <c r="H78" s="406"/>
      <c r="I78" s="406"/>
      <c r="J78" s="407"/>
      <c r="K78" s="29"/>
      <c r="L78" s="105"/>
      <c r="P78" s="2"/>
      <c r="Q78" s="2"/>
      <c r="R78" s="2"/>
      <c r="S78" s="2"/>
      <c r="T78" s="2"/>
      <c r="U78" s="2"/>
      <c r="V78" s="2"/>
      <c r="W78" s="2"/>
      <c r="X78" s="2"/>
      <c r="Y78" s="2">
        <v>50</v>
      </c>
      <c r="Z78" s="2"/>
      <c r="AA78" s="2"/>
      <c r="AB78" s="2"/>
      <c r="AC78" s="2"/>
      <c r="AD78" s="2"/>
      <c r="AE78" s="2"/>
      <c r="AF78" s="2"/>
      <c r="AG78" s="2"/>
    </row>
    <row r="79" spans="1:33" ht="22.5">
      <c r="A79" s="34"/>
      <c r="B79" s="300" t="str">
        <f>IF(ISERROR(AA$13),"",AA$13&amp;"")&amp;P$55</f>
        <v>Copper(*)</v>
      </c>
      <c r="C79" s="28"/>
      <c r="D79" s="403" t="s">
        <v>20059</v>
      </c>
      <c r="E79" s="404"/>
      <c r="F79" s="40"/>
      <c r="G79" s="405"/>
      <c r="H79" s="406"/>
      <c r="I79" s="406"/>
      <c r="J79" s="407"/>
      <c r="K79" s="29"/>
      <c r="L79" s="105"/>
      <c r="P79" s="2"/>
      <c r="Q79" s="2"/>
      <c r="R79" s="2"/>
      <c r="S79" s="2"/>
      <c r="T79" s="2"/>
      <c r="U79" s="2"/>
      <c r="V79" s="2"/>
      <c r="W79" s="2"/>
      <c r="X79" s="2"/>
      <c r="Y79" s="2">
        <v>51</v>
      </c>
      <c r="Z79" s="2"/>
      <c r="AA79" s="2"/>
      <c r="AB79" s="2"/>
      <c r="AC79" s="2"/>
      <c r="AD79" s="2"/>
      <c r="AE79" s="2"/>
      <c r="AF79" s="2"/>
      <c r="AG79" s="2"/>
    </row>
    <row r="80" spans="1:33" ht="26.1" customHeight="1">
      <c r="A80" s="34"/>
      <c r="B80" s="300" t="str">
        <f>IF(ISERROR(AA$14),"",AA$14&amp;"")&amp;P$56</f>
        <v>Graphite</v>
      </c>
      <c r="C80" s="28"/>
      <c r="D80" s="403"/>
      <c r="E80" s="404"/>
      <c r="F80" s="40"/>
      <c r="G80" s="405"/>
      <c r="H80" s="406"/>
      <c r="I80" s="406"/>
      <c r="J80" s="407"/>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Lithium</v>
      </c>
      <c r="C81" s="28"/>
      <c r="D81" s="403"/>
      <c r="E81" s="404"/>
      <c r="F81" s="40"/>
      <c r="G81" s="405"/>
      <c r="H81" s="406"/>
      <c r="I81" s="406"/>
      <c r="J81" s="407"/>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Mica</v>
      </c>
      <c r="C82" s="28"/>
      <c r="D82" s="403"/>
      <c r="E82" s="404"/>
      <c r="F82" s="40"/>
      <c r="G82" s="405"/>
      <c r="H82" s="406"/>
      <c r="I82" s="406"/>
      <c r="J82" s="407"/>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Nickel(*)</v>
      </c>
      <c r="C83" s="28"/>
      <c r="D83" s="403" t="s">
        <v>20059</v>
      </c>
      <c r="E83" s="404"/>
      <c r="F83" s="40"/>
      <c r="G83" s="405"/>
      <c r="H83" s="406"/>
      <c r="I83" s="406"/>
      <c r="J83" s="407"/>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03"/>
      <c r="E84" s="404"/>
      <c r="F84" s="40"/>
      <c r="G84" s="405"/>
      <c r="H84" s="406"/>
      <c r="I84" s="406"/>
      <c r="J84" s="407"/>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03"/>
      <c r="E85" s="404"/>
      <c r="F85" s="40"/>
      <c r="G85" s="405"/>
      <c r="H85" s="406"/>
      <c r="I85" s="406"/>
      <c r="J85" s="407"/>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03"/>
      <c r="E86" s="404"/>
      <c r="F86" s="40"/>
      <c r="G86" s="405"/>
      <c r="H86" s="406"/>
      <c r="I86" s="406"/>
      <c r="J86" s="407"/>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03"/>
      <c r="E87" s="404"/>
      <c r="F87" s="40"/>
      <c r="G87" s="405"/>
      <c r="H87" s="406"/>
      <c r="I87" s="406"/>
      <c r="J87" s="407"/>
      <c r="K87" s="29"/>
      <c r="L87" s="105"/>
      <c r="P87" s="2"/>
      <c r="Q87" s="2"/>
      <c r="R87" s="2"/>
      <c r="S87" s="2"/>
      <c r="T87" s="2"/>
      <c r="U87" s="2"/>
      <c r="V87" s="2"/>
      <c r="W87" s="2"/>
      <c r="X87" s="2"/>
      <c r="Y87" s="2">
        <v>53</v>
      </c>
      <c r="Z87" s="2"/>
      <c r="AA87" s="2"/>
      <c r="AB87" s="2"/>
      <c r="AC87" s="2"/>
      <c r="AD87" s="2"/>
      <c r="AE87" s="2"/>
      <c r="AF87" s="2"/>
      <c r="AG87" s="2"/>
    </row>
    <row r="88" spans="1:33" ht="15.7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75">
      <c r="A89" s="34"/>
      <c r="B89" s="122" t="str">
        <f ca="1">OFFSET(L!$C$1,MATCH("Declaration"&amp;ADDRESS(ROW(),COLUMN(),4),L!$A:$A,0)-1,SL,,)&amp;Q53</f>
        <v>6) Have you identified all of the smelters or processors supplying the specified minerals/metal to your supply chain?(*)</v>
      </c>
      <c r="C89" s="6"/>
      <c r="D89" s="419" t="str">
        <f ca="1">D29</f>
        <v>Answer</v>
      </c>
      <c r="E89" s="419"/>
      <c r="F89" s="14"/>
      <c r="G89" s="37" t="str">
        <f ca="1">G29</f>
        <v>Comments</v>
      </c>
      <c r="H89" s="420"/>
      <c r="I89" s="420"/>
      <c r="J89" s="420"/>
      <c r="K89" s="29"/>
      <c r="L89" s="99" t="s">
        <v>15</v>
      </c>
      <c r="M89" s="100"/>
      <c r="P89" s="2"/>
      <c r="Q89" s="2"/>
      <c r="R89" s="2"/>
      <c r="S89" s="2"/>
      <c r="T89" s="2"/>
      <c r="U89" s="2"/>
      <c r="V89" s="2"/>
      <c r="W89" s="2"/>
      <c r="X89" s="2"/>
      <c r="Y89" s="2">
        <v>55</v>
      </c>
      <c r="Z89" s="2"/>
      <c r="AA89" s="2"/>
      <c r="AB89" s="2"/>
      <c r="AC89" s="2"/>
      <c r="AD89" s="2"/>
      <c r="AE89" s="2"/>
      <c r="AF89" s="2"/>
      <c r="AG89" s="2"/>
    </row>
    <row r="90" spans="1:33" ht="22.5">
      <c r="A90" s="34"/>
      <c r="B90" s="300" t="str">
        <f>IF(ISERROR(AA$12),"",AA$12&amp;"")&amp;P$54</f>
        <v>Cobalt(*)</v>
      </c>
      <c r="C90" s="6"/>
      <c r="D90" s="403" t="s">
        <v>22</v>
      </c>
      <c r="E90" s="404"/>
      <c r="F90" s="40"/>
      <c r="G90" s="405"/>
      <c r="H90" s="406"/>
      <c r="I90" s="406"/>
      <c r="J90" s="407"/>
      <c r="K90" s="29"/>
      <c r="L90" s="105"/>
      <c r="P90" s="2"/>
      <c r="Q90" s="2"/>
      <c r="R90" s="2"/>
      <c r="S90" s="2"/>
      <c r="T90" s="2"/>
      <c r="U90" s="2"/>
      <c r="V90" s="2"/>
      <c r="W90" s="2"/>
      <c r="X90" s="2"/>
      <c r="Y90" s="2">
        <v>56</v>
      </c>
      <c r="Z90" s="2"/>
      <c r="AA90" s="2"/>
      <c r="AB90" s="2"/>
      <c r="AC90" s="2"/>
      <c r="AD90" s="2"/>
      <c r="AE90" s="2"/>
      <c r="AF90" s="2"/>
      <c r="AG90" s="2"/>
    </row>
    <row r="91" spans="1:33" ht="22.5">
      <c r="A91" s="34"/>
      <c r="B91" s="300" t="str">
        <f>IF(ISERROR(AA$13),"",AA$13&amp;"")&amp;P$55</f>
        <v>Copper(*)</v>
      </c>
      <c r="C91" s="6"/>
      <c r="D91" s="403" t="s">
        <v>22</v>
      </c>
      <c r="E91" s="404"/>
      <c r="F91" s="40"/>
      <c r="G91" s="405"/>
      <c r="H91" s="406"/>
      <c r="I91" s="406"/>
      <c r="J91" s="407"/>
      <c r="K91" s="29"/>
      <c r="L91" s="105"/>
      <c r="P91" s="2"/>
      <c r="Q91" s="2"/>
      <c r="R91" s="2"/>
      <c r="S91" s="2"/>
      <c r="T91" s="2"/>
      <c r="U91" s="2"/>
      <c r="V91" s="2"/>
      <c r="W91" s="2"/>
      <c r="X91" s="2"/>
      <c r="Y91" s="2">
        <v>57</v>
      </c>
      <c r="Z91" s="2"/>
      <c r="AA91" s="2"/>
      <c r="AB91" s="2"/>
      <c r="AC91" s="2"/>
      <c r="AD91" s="2"/>
      <c r="AE91" s="2"/>
      <c r="AF91" s="2"/>
      <c r="AG91" s="2"/>
    </row>
    <row r="92" spans="1:33" ht="22.5">
      <c r="A92" s="34"/>
      <c r="B92" s="300" t="str">
        <f>IF(ISERROR(AA$14),"",AA$14&amp;"")&amp;P$56</f>
        <v>Graphite</v>
      </c>
      <c r="C92" s="6"/>
      <c r="D92" s="403"/>
      <c r="E92" s="404"/>
      <c r="F92" s="40"/>
      <c r="G92" s="405"/>
      <c r="H92" s="406"/>
      <c r="I92" s="406"/>
      <c r="J92" s="407"/>
      <c r="K92" s="29"/>
      <c r="L92" s="105"/>
      <c r="P92" s="2"/>
      <c r="Q92" s="2"/>
      <c r="R92" s="2"/>
      <c r="S92" s="2"/>
      <c r="T92" s="2"/>
      <c r="U92" s="2"/>
      <c r="V92" s="2"/>
      <c r="W92" s="2"/>
      <c r="X92" s="2"/>
      <c r="Y92" s="2">
        <v>58</v>
      </c>
      <c r="Z92" s="2"/>
      <c r="AA92" s="2"/>
      <c r="AB92" s="2"/>
      <c r="AC92" s="2"/>
      <c r="AD92" s="2"/>
      <c r="AE92" s="2"/>
      <c r="AF92" s="2"/>
      <c r="AG92" s="2"/>
    </row>
    <row r="93" spans="1:33" ht="22.5">
      <c r="A93" s="34"/>
      <c r="B93" s="300" t="str">
        <f>IF(ISERROR(AA$15),"",AA$15&amp;"")&amp;P$57</f>
        <v>Lithium</v>
      </c>
      <c r="C93" s="6"/>
      <c r="D93" s="403"/>
      <c r="E93" s="404"/>
      <c r="F93" s="40"/>
      <c r="G93" s="405"/>
      <c r="H93" s="406"/>
      <c r="I93" s="406"/>
      <c r="J93" s="407"/>
      <c r="K93" s="29"/>
      <c r="L93" s="105"/>
      <c r="P93" s="2"/>
      <c r="Q93" s="2"/>
      <c r="R93" s="2"/>
      <c r="S93" s="2"/>
      <c r="T93" s="2"/>
      <c r="U93" s="2"/>
      <c r="V93" s="2"/>
      <c r="W93" s="2"/>
      <c r="X93" s="2"/>
      <c r="Y93" s="2">
        <v>59</v>
      </c>
      <c r="Z93" s="2"/>
      <c r="AA93" s="2"/>
      <c r="AB93" s="2"/>
      <c r="AC93" s="2"/>
      <c r="AD93" s="2"/>
      <c r="AE93" s="2"/>
      <c r="AF93" s="2"/>
      <c r="AG93" s="2"/>
    </row>
    <row r="94" spans="1:33" ht="22.5">
      <c r="A94" s="34"/>
      <c r="B94" s="300" t="str">
        <f>IF(ISERROR(AA$16),"",AA$16&amp;"")&amp;P$58</f>
        <v>Mica</v>
      </c>
      <c r="C94" s="6"/>
      <c r="D94" s="403"/>
      <c r="E94" s="404"/>
      <c r="F94" s="40"/>
      <c r="G94" s="405"/>
      <c r="H94" s="406"/>
      <c r="I94" s="406"/>
      <c r="J94" s="407"/>
      <c r="K94" s="29"/>
      <c r="L94" s="105"/>
      <c r="P94" s="2"/>
      <c r="Q94" s="2"/>
      <c r="R94" s="2"/>
      <c r="S94" s="2"/>
      <c r="T94" s="2"/>
      <c r="U94" s="2"/>
      <c r="V94" s="2"/>
      <c r="W94" s="2"/>
      <c r="X94" s="2"/>
      <c r="Y94" s="2">
        <v>58</v>
      </c>
      <c r="Z94" s="2"/>
      <c r="AA94" s="2"/>
      <c r="AB94" s="2"/>
      <c r="AC94" s="2"/>
      <c r="AD94" s="2"/>
      <c r="AE94" s="2"/>
      <c r="AF94" s="2"/>
      <c r="AG94" s="2"/>
    </row>
    <row r="95" spans="1:33" ht="22.5">
      <c r="A95" s="34"/>
      <c r="B95" s="300" t="str">
        <f>IF(ISERROR(AA$17),"",AA$17&amp;"")&amp;P$59</f>
        <v>Nickel(*)</v>
      </c>
      <c r="C95" s="6"/>
      <c r="D95" s="403" t="s">
        <v>22</v>
      </c>
      <c r="E95" s="404"/>
      <c r="F95" s="40"/>
      <c r="G95" s="405"/>
      <c r="H95" s="406"/>
      <c r="I95" s="406"/>
      <c r="J95" s="407"/>
      <c r="K95" s="29"/>
      <c r="L95" s="105"/>
      <c r="P95" s="2"/>
      <c r="Q95" s="2"/>
      <c r="R95" s="2"/>
      <c r="S95" s="2"/>
      <c r="T95" s="2"/>
      <c r="U95" s="2"/>
      <c r="V95" s="2"/>
      <c r="W95" s="2"/>
      <c r="X95" s="2"/>
      <c r="Y95" s="2">
        <v>58</v>
      </c>
      <c r="Z95" s="2"/>
      <c r="AA95" s="2"/>
      <c r="AB95" s="2"/>
      <c r="AC95" s="2"/>
      <c r="AD95" s="2"/>
      <c r="AE95" s="2"/>
      <c r="AF95" s="2"/>
      <c r="AG95" s="2"/>
    </row>
    <row r="96" spans="1:33" ht="22.5" hidden="1">
      <c r="A96" s="34"/>
      <c r="B96" s="300" t="str">
        <f>IF(ISERROR(AA$18),"",AA$18&amp;"")&amp;P$60</f>
        <v/>
      </c>
      <c r="C96" s="6"/>
      <c r="D96" s="403"/>
      <c r="E96" s="404"/>
      <c r="F96" s="40"/>
      <c r="G96" s="405"/>
      <c r="H96" s="406"/>
      <c r="I96" s="406"/>
      <c r="J96" s="407"/>
      <c r="K96" s="29"/>
      <c r="L96" s="105"/>
      <c r="P96" s="2"/>
      <c r="Q96" s="2"/>
      <c r="R96" s="2"/>
      <c r="S96" s="2"/>
      <c r="T96" s="2"/>
      <c r="U96" s="2"/>
      <c r="V96" s="2"/>
      <c r="W96" s="2"/>
      <c r="X96" s="2"/>
      <c r="Y96" s="2">
        <v>58</v>
      </c>
      <c r="Z96" s="2"/>
      <c r="AA96" s="2"/>
      <c r="AB96" s="2"/>
      <c r="AC96" s="2"/>
      <c r="AD96" s="2"/>
      <c r="AE96" s="2"/>
      <c r="AF96" s="2"/>
      <c r="AG96" s="2"/>
    </row>
    <row r="97" spans="1:33" ht="22.5" hidden="1">
      <c r="A97" s="34"/>
      <c r="B97" s="300" t="str">
        <f>IF(ISERROR(AA$19),"",AA$19&amp;"")&amp;P$61</f>
        <v/>
      </c>
      <c r="C97" s="6"/>
      <c r="D97" s="403"/>
      <c r="E97" s="404"/>
      <c r="F97" s="40"/>
      <c r="G97" s="405"/>
      <c r="H97" s="406"/>
      <c r="I97" s="406"/>
      <c r="J97" s="407"/>
      <c r="K97" s="29"/>
      <c r="L97" s="105"/>
      <c r="P97" s="2"/>
      <c r="Q97" s="2"/>
      <c r="R97" s="2"/>
      <c r="S97" s="2"/>
      <c r="T97" s="2"/>
      <c r="U97" s="2"/>
      <c r="V97" s="2"/>
      <c r="W97" s="2"/>
      <c r="X97" s="2"/>
      <c r="Y97" s="2">
        <v>58</v>
      </c>
      <c r="Z97" s="2"/>
      <c r="AA97" s="2"/>
      <c r="AB97" s="2"/>
      <c r="AC97" s="2"/>
      <c r="AD97" s="2"/>
      <c r="AE97" s="2"/>
      <c r="AF97" s="2"/>
      <c r="AG97" s="2"/>
    </row>
    <row r="98" spans="1:33" ht="22.5" hidden="1">
      <c r="A98" s="34"/>
      <c r="B98" s="300" t="str">
        <f>IF(ISERROR(AA$20),"",AA$20&amp;"")&amp;P$62</f>
        <v/>
      </c>
      <c r="C98" s="6"/>
      <c r="D98" s="403"/>
      <c r="E98" s="404"/>
      <c r="F98" s="40"/>
      <c r="G98" s="405"/>
      <c r="H98" s="406"/>
      <c r="I98" s="406"/>
      <c r="J98" s="407"/>
      <c r="K98" s="29"/>
      <c r="L98" s="105"/>
      <c r="P98" s="2"/>
      <c r="Q98" s="2"/>
      <c r="R98" s="2"/>
      <c r="S98" s="2"/>
      <c r="T98" s="2"/>
      <c r="U98" s="2"/>
      <c r="V98" s="2"/>
      <c r="W98" s="2"/>
      <c r="X98" s="2"/>
      <c r="Y98" s="2">
        <v>58</v>
      </c>
      <c r="Z98" s="2"/>
      <c r="AA98" s="2"/>
      <c r="AB98" s="2"/>
      <c r="AC98" s="2"/>
      <c r="AD98" s="2"/>
      <c r="AE98" s="2"/>
      <c r="AF98" s="2"/>
      <c r="AG98" s="2"/>
    </row>
    <row r="99" spans="1:33" ht="22.5" hidden="1">
      <c r="A99" s="34"/>
      <c r="B99" s="300" t="str">
        <f>IF(ISERROR(AA$21),"",AA$21&amp;"")&amp;P$63</f>
        <v/>
      </c>
      <c r="C99" s="6"/>
      <c r="D99" s="403"/>
      <c r="E99" s="404"/>
      <c r="F99" s="40"/>
      <c r="G99" s="405"/>
      <c r="H99" s="406"/>
      <c r="I99" s="406"/>
      <c r="J99" s="407"/>
      <c r="K99" s="29"/>
      <c r="L99" s="105"/>
      <c r="P99" s="2"/>
      <c r="Q99" s="2"/>
      <c r="R99" s="2"/>
      <c r="S99" s="2"/>
      <c r="T99" s="2"/>
      <c r="U99" s="2"/>
      <c r="V99" s="2"/>
      <c r="W99" s="2"/>
      <c r="X99" s="2"/>
      <c r="Y99" s="2">
        <v>58</v>
      </c>
      <c r="Z99" s="2"/>
      <c r="AA99" s="2"/>
      <c r="AB99" s="2"/>
      <c r="AC99" s="2"/>
      <c r="AD99" s="2"/>
      <c r="AE99" s="2"/>
      <c r="AF99" s="2"/>
      <c r="AG99" s="2"/>
    </row>
    <row r="100" spans="1:33" ht="15.7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75">
      <c r="A101" s="34"/>
      <c r="B101" s="37" t="str">
        <f ca="1">OFFSET(L!$C$1,MATCH("Declaration"&amp;ADDRESS(ROW(),COLUMN(),4),L!$A:$A,0)-1,SL,,)&amp;Q53</f>
        <v>7) Has all applicable smelter or processor information received by your company been reported in this declaration?(*)</v>
      </c>
      <c r="C101" s="6"/>
      <c r="D101" s="419" t="str">
        <f ca="1">D29</f>
        <v>Answer</v>
      </c>
      <c r="E101" s="419"/>
      <c r="F101" s="14"/>
      <c r="G101" s="37" t="str">
        <f ca="1">G29</f>
        <v>Comments</v>
      </c>
      <c r="H101" s="420" t="str">
        <f>IF(Q115="(*)","Click here to enter smelter names","")</f>
        <v/>
      </c>
      <c r="I101" s="420"/>
      <c r="J101" s="420"/>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5">
      <c r="A102" s="34"/>
      <c r="B102" s="300" t="str">
        <f>IF(ISERROR(AA$12),"",AA$12&amp;"")&amp;P$54</f>
        <v>Cobalt(*)</v>
      </c>
      <c r="C102" s="28"/>
      <c r="D102" s="403" t="s">
        <v>22</v>
      </c>
      <c r="E102" s="404"/>
      <c r="F102" s="41"/>
      <c r="G102" s="405"/>
      <c r="H102" s="406"/>
      <c r="I102" s="406"/>
      <c r="J102" s="407"/>
      <c r="K102" s="29"/>
      <c r="L102" s="105"/>
      <c r="P102" s="2"/>
      <c r="Q102" s="2"/>
      <c r="R102" s="2"/>
      <c r="S102" s="2"/>
      <c r="T102" s="2"/>
      <c r="U102" s="2"/>
      <c r="V102" s="2"/>
      <c r="W102" s="2"/>
      <c r="X102" s="2"/>
      <c r="Y102" s="2">
        <v>62</v>
      </c>
      <c r="Z102" s="2"/>
      <c r="AA102" s="2"/>
      <c r="AB102" s="2"/>
      <c r="AC102" s="2"/>
      <c r="AD102" s="2"/>
      <c r="AE102" s="2"/>
      <c r="AF102" s="2"/>
      <c r="AG102" s="2"/>
    </row>
    <row r="103" spans="1:33" ht="22.5">
      <c r="A103" s="34"/>
      <c r="B103" s="300" t="str">
        <f>IF(ISERROR(AA$13),"",AA$13&amp;"")&amp;P$55</f>
        <v>Copper(*)</v>
      </c>
      <c r="C103" s="28"/>
      <c r="D103" s="403" t="s">
        <v>22</v>
      </c>
      <c r="E103" s="404"/>
      <c r="F103" s="41"/>
      <c r="G103" s="405"/>
      <c r="H103" s="406"/>
      <c r="I103" s="406"/>
      <c r="J103" s="407"/>
      <c r="K103" s="29"/>
      <c r="L103" s="105"/>
      <c r="P103" s="2"/>
      <c r="Q103" s="2"/>
      <c r="R103" s="2"/>
      <c r="S103" s="2"/>
      <c r="T103" s="2"/>
      <c r="U103" s="2"/>
      <c r="V103" s="2"/>
      <c r="W103" s="2"/>
      <c r="X103" s="2"/>
      <c r="Y103" s="2">
        <v>63</v>
      </c>
      <c r="Z103" s="2"/>
      <c r="AA103" s="2"/>
      <c r="AB103" s="2"/>
      <c r="AC103" s="2"/>
      <c r="AD103" s="2"/>
      <c r="AE103" s="2"/>
      <c r="AF103" s="2"/>
      <c r="AG103" s="2"/>
    </row>
    <row r="104" spans="1:33" ht="22.5">
      <c r="A104" s="34"/>
      <c r="B104" s="300" t="str">
        <f>IF(ISERROR(AA$14),"",AA$14&amp;"")&amp;P$56</f>
        <v>Graphite</v>
      </c>
      <c r="C104" s="28"/>
      <c r="D104" s="403"/>
      <c r="E104" s="404"/>
      <c r="F104" s="41"/>
      <c r="G104" s="405"/>
      <c r="H104" s="406"/>
      <c r="I104" s="406"/>
      <c r="J104" s="407"/>
      <c r="K104" s="29"/>
      <c r="L104" s="105"/>
      <c r="P104" s="2"/>
      <c r="Q104" s="2"/>
      <c r="R104" s="2"/>
      <c r="S104" s="2"/>
      <c r="T104" s="2"/>
      <c r="U104" s="2"/>
      <c r="V104" s="2"/>
      <c r="W104" s="2"/>
      <c r="X104" s="2"/>
      <c r="Y104" s="2">
        <v>64</v>
      </c>
      <c r="Z104" s="2"/>
      <c r="AA104" s="2"/>
      <c r="AB104" s="2"/>
      <c r="AC104" s="2"/>
      <c r="AD104" s="2"/>
      <c r="AE104" s="2"/>
      <c r="AF104" s="2"/>
      <c r="AG104" s="2"/>
    </row>
    <row r="105" spans="1:33" ht="22.5">
      <c r="A105" s="34"/>
      <c r="B105" s="300" t="str">
        <f>IF(ISERROR(AA$15),"",AA$15&amp;"")&amp;P$57</f>
        <v>Lithium</v>
      </c>
      <c r="C105" s="28"/>
      <c r="D105" s="403"/>
      <c r="E105" s="404"/>
      <c r="F105" s="41"/>
      <c r="G105" s="405"/>
      <c r="H105" s="406"/>
      <c r="I105" s="406"/>
      <c r="J105" s="407"/>
      <c r="K105" s="29"/>
      <c r="L105" s="105"/>
      <c r="P105" s="2"/>
      <c r="Q105" s="2"/>
      <c r="R105" s="2"/>
      <c r="S105" s="2"/>
      <c r="T105" s="2"/>
      <c r="U105" s="2"/>
      <c r="V105" s="2"/>
      <c r="W105" s="2"/>
      <c r="X105" s="2"/>
      <c r="Y105" s="2">
        <v>64</v>
      </c>
      <c r="Z105" s="2"/>
      <c r="AA105" s="2"/>
      <c r="AB105" s="2"/>
      <c r="AC105" s="2"/>
      <c r="AD105" s="2"/>
      <c r="AE105" s="2"/>
      <c r="AF105" s="2"/>
      <c r="AG105" s="2"/>
    </row>
    <row r="106" spans="1:33" ht="22.5">
      <c r="A106" s="34"/>
      <c r="B106" s="300" t="str">
        <f>IF(ISERROR(AA$16),"",AA$16&amp;"")&amp;P$58</f>
        <v>Mica</v>
      </c>
      <c r="C106" s="28"/>
      <c r="D106" s="403"/>
      <c r="E106" s="404"/>
      <c r="F106" s="41"/>
      <c r="G106" s="405"/>
      <c r="H106" s="406"/>
      <c r="I106" s="406"/>
      <c r="J106" s="407"/>
      <c r="K106" s="29"/>
      <c r="L106" s="105"/>
      <c r="P106" s="2"/>
      <c r="Q106" s="2"/>
      <c r="R106" s="2"/>
      <c r="S106" s="2"/>
      <c r="T106" s="2"/>
      <c r="U106" s="2"/>
      <c r="V106" s="2"/>
      <c r="W106" s="2"/>
      <c r="X106" s="2"/>
      <c r="Y106" s="2">
        <v>64</v>
      </c>
      <c r="Z106" s="2"/>
      <c r="AA106" s="2"/>
      <c r="AB106" s="2"/>
      <c r="AC106" s="2"/>
      <c r="AD106" s="2"/>
      <c r="AE106" s="2"/>
      <c r="AF106" s="2"/>
      <c r="AG106" s="2"/>
    </row>
    <row r="107" spans="1:33" ht="22.5">
      <c r="A107" s="34"/>
      <c r="B107" s="300" t="str">
        <f>IF(ISERROR(AA$17),"",AA$17&amp;"")&amp;P$59</f>
        <v>Nickel(*)</v>
      </c>
      <c r="C107" s="28"/>
      <c r="D107" s="403" t="s">
        <v>22</v>
      </c>
      <c r="E107" s="404"/>
      <c r="F107" s="41"/>
      <c r="G107" s="405"/>
      <c r="H107" s="406"/>
      <c r="I107" s="406"/>
      <c r="J107" s="407"/>
      <c r="K107" s="29"/>
      <c r="L107" s="105"/>
      <c r="P107" s="2"/>
      <c r="Q107" s="2"/>
      <c r="R107" s="2"/>
      <c r="S107" s="2"/>
      <c r="T107" s="2"/>
      <c r="U107" s="2"/>
      <c r="V107" s="2"/>
      <c r="W107" s="2"/>
      <c r="X107" s="2"/>
      <c r="Y107" s="2">
        <v>64</v>
      </c>
      <c r="Z107" s="2"/>
      <c r="AA107" s="2"/>
      <c r="AB107" s="2"/>
      <c r="AC107" s="2"/>
      <c r="AD107" s="2"/>
      <c r="AE107" s="2"/>
      <c r="AF107" s="2"/>
      <c r="AG107" s="2"/>
    </row>
    <row r="108" spans="1:33" ht="22.5" hidden="1">
      <c r="A108" s="34"/>
      <c r="B108" s="300" t="str">
        <f>IF(ISERROR(AA$18),"",AA$18&amp;"")&amp;P$60</f>
        <v/>
      </c>
      <c r="C108" s="28"/>
      <c r="D108" s="403"/>
      <c r="E108" s="404"/>
      <c r="F108" s="41"/>
      <c r="G108" s="405"/>
      <c r="H108" s="406"/>
      <c r="I108" s="406"/>
      <c r="J108" s="407"/>
      <c r="K108" s="29"/>
      <c r="L108" s="105"/>
      <c r="P108" s="2"/>
      <c r="Q108" s="2"/>
      <c r="R108" s="2"/>
      <c r="S108" s="2"/>
      <c r="T108" s="2"/>
      <c r="U108" s="2"/>
      <c r="V108" s="2"/>
      <c r="W108" s="2"/>
      <c r="X108" s="2"/>
      <c r="Y108" s="2">
        <v>64</v>
      </c>
      <c r="Z108" s="2"/>
      <c r="AA108" s="2"/>
      <c r="AB108" s="2"/>
      <c r="AC108" s="2"/>
      <c r="AD108" s="2"/>
      <c r="AE108" s="2"/>
      <c r="AF108" s="2"/>
      <c r="AG108" s="2"/>
    </row>
    <row r="109" spans="1:33" ht="22.5" hidden="1">
      <c r="A109" s="34"/>
      <c r="B109" s="300" t="str">
        <f>IF(ISERROR(AA$19),"",AA$19&amp;"")&amp;P$61</f>
        <v/>
      </c>
      <c r="C109" s="28"/>
      <c r="D109" s="403"/>
      <c r="E109" s="404"/>
      <c r="F109" s="41"/>
      <c r="G109" s="405"/>
      <c r="H109" s="406"/>
      <c r="I109" s="406"/>
      <c r="J109" s="407"/>
      <c r="K109" s="29"/>
      <c r="L109" s="105"/>
      <c r="P109" s="2"/>
      <c r="Q109" s="2"/>
      <c r="R109" s="2"/>
      <c r="S109" s="2"/>
      <c r="T109" s="2"/>
      <c r="U109" s="2"/>
      <c r="V109" s="2"/>
      <c r="W109" s="2"/>
      <c r="X109" s="2"/>
      <c r="Y109" s="2">
        <v>64</v>
      </c>
      <c r="Z109" s="2"/>
      <c r="AA109" s="2"/>
      <c r="AB109" s="2"/>
      <c r="AC109" s="2"/>
      <c r="AD109" s="2"/>
      <c r="AE109" s="2"/>
      <c r="AF109" s="2"/>
      <c r="AG109" s="2"/>
    </row>
    <row r="110" spans="1:33" ht="22.5" hidden="1">
      <c r="A110" s="34"/>
      <c r="B110" s="300" t="str">
        <f>IF(ISERROR(AA$20),"",AA$20&amp;"")&amp;P$62</f>
        <v/>
      </c>
      <c r="C110" s="28"/>
      <c r="D110" s="403"/>
      <c r="E110" s="404"/>
      <c r="F110" s="41"/>
      <c r="G110" s="405"/>
      <c r="H110" s="406"/>
      <c r="I110" s="406"/>
      <c r="J110" s="407"/>
      <c r="K110" s="29"/>
      <c r="L110" s="105"/>
      <c r="P110" s="2"/>
      <c r="Q110" s="2"/>
      <c r="R110" s="2"/>
      <c r="S110" s="2"/>
      <c r="T110" s="2"/>
      <c r="U110" s="2"/>
      <c r="V110" s="2"/>
      <c r="W110" s="2"/>
      <c r="X110" s="2"/>
      <c r="Y110" s="2">
        <v>64</v>
      </c>
      <c r="Z110" s="2"/>
      <c r="AA110" s="2"/>
      <c r="AB110" s="2"/>
      <c r="AC110" s="2"/>
      <c r="AD110" s="2"/>
      <c r="AE110" s="2"/>
      <c r="AF110" s="2"/>
      <c r="AG110" s="2"/>
    </row>
    <row r="111" spans="1:33" ht="22.5" hidden="1">
      <c r="A111" s="31"/>
      <c r="B111" s="300" t="str">
        <f>IF(ISERROR(AA$21),"",AA$21&amp;"")&amp;P$63</f>
        <v/>
      </c>
      <c r="C111" s="42"/>
      <c r="D111" s="403"/>
      <c r="E111" s="404"/>
      <c r="F111" s="43"/>
      <c r="G111" s="405"/>
      <c r="H111" s="406"/>
      <c r="I111" s="406"/>
      <c r="J111" s="407"/>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18" t="str">
        <f ca="1">OFFSET(L!$C$1,MATCH("Declaration"&amp;ADDRESS(ROW(),COLUMN(),4),L!$A:$A,0)-1,SL,,)</f>
        <v>Answer the Following Questions at a Company Level</v>
      </c>
      <c r="C113" s="418"/>
      <c r="D113" s="418"/>
      <c r="E113" s="418"/>
      <c r="F113" s="418"/>
      <c r="G113" s="418"/>
      <c r="H113" s="418"/>
      <c r="I113" s="418"/>
      <c r="J113" s="418"/>
      <c r="K113" s="29"/>
      <c r="L113" s="102"/>
      <c r="P113" s="2"/>
      <c r="Q113" s="2"/>
      <c r="R113" s="2"/>
      <c r="S113" s="2"/>
      <c r="T113" s="2"/>
      <c r="U113" s="2"/>
      <c r="V113" s="2"/>
      <c r="W113" s="2"/>
      <c r="X113" s="2"/>
      <c r="Y113" s="2">
        <v>67</v>
      </c>
      <c r="Z113" s="2"/>
      <c r="AA113" s="2"/>
      <c r="AB113" s="2"/>
      <c r="AC113" s="2"/>
      <c r="AD113" s="2"/>
      <c r="AE113" s="2"/>
      <c r="AF113" s="2"/>
      <c r="AG113" s="2"/>
    </row>
    <row r="114" spans="1:33" ht="15.75">
      <c r="A114" s="44"/>
      <c r="B114" s="45" t="str">
        <f ca="1">OFFSET(L!$C$1,MATCH("Declaration"&amp;ADDRESS(ROW(),COLUMN(),4),L!$A:$A,0)-1,SL,,)</f>
        <v>Question</v>
      </c>
      <c r="C114" s="71"/>
      <c r="D114" s="412" t="str">
        <f ca="1">D29</f>
        <v>Answer</v>
      </c>
      <c r="E114" s="412"/>
      <c r="F114" s="46"/>
      <c r="G114" s="412" t="str">
        <f ca="1">G29</f>
        <v>Comments</v>
      </c>
      <c r="H114" s="412" t="e">
        <f>HLOOKUP(SL,LT,$O114,0)</f>
        <v>#NAME?</v>
      </c>
      <c r="I114" s="412"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03" t="s">
        <v>25</v>
      </c>
      <c r="E115" s="404"/>
      <c r="F115" s="50"/>
      <c r="G115" s="405"/>
      <c r="H115" s="406"/>
      <c r="I115" s="406"/>
      <c r="J115" s="407"/>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75">
      <c r="A116" s="34"/>
      <c r="B116" s="51"/>
      <c r="C116" s="8"/>
      <c r="D116" s="355"/>
      <c r="E116" s="355"/>
      <c r="F116" s="8"/>
      <c r="G116" s="410"/>
      <c r="H116" s="410"/>
      <c r="I116" s="410"/>
      <c r="J116" s="410"/>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Is your responsible minerals sourcing policy publicly available on your website? (Note – If yes, the user shall specify the URL in the comment field.) (*)</v>
      </c>
      <c r="C117" s="50"/>
      <c r="D117" s="403" t="s">
        <v>25</v>
      </c>
      <c r="E117" s="404"/>
      <c r="F117" s="50"/>
      <c r="G117" s="413" t="s">
        <v>20060</v>
      </c>
      <c r="H117" s="414"/>
      <c r="I117" s="414"/>
      <c r="J117" s="415"/>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7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16"/>
      <c r="E119" s="416"/>
      <c r="F119" s="233"/>
      <c r="G119" s="417"/>
      <c r="H119" s="417"/>
      <c r="I119" s="417"/>
      <c r="J119" s="417"/>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75">
      <c r="A120" s="34"/>
      <c r="B120" s="300" t="str">
        <f>IF(ISERROR(AA$12),"",AA$12&amp;"")&amp;P$54</f>
        <v>Cobalt(*)</v>
      </c>
      <c r="C120" s="294"/>
      <c r="D120" s="403" t="s">
        <v>25</v>
      </c>
      <c r="E120" s="404"/>
      <c r="F120" s="8"/>
      <c r="G120" s="405"/>
      <c r="H120" s="406"/>
      <c r="I120" s="406"/>
      <c r="J120" s="407"/>
      <c r="K120" s="29"/>
      <c r="L120" s="101"/>
      <c r="M120" s="100"/>
      <c r="P120" s="2"/>
      <c r="Q120" s="2"/>
      <c r="R120" s="2"/>
      <c r="S120" s="2"/>
      <c r="T120" s="2"/>
      <c r="U120" s="2"/>
      <c r="V120" s="2"/>
      <c r="W120" s="2"/>
      <c r="X120" s="2"/>
      <c r="Y120" s="2"/>
      <c r="Z120" s="2"/>
      <c r="AA120" s="2"/>
      <c r="AB120" s="2"/>
      <c r="AC120" s="2"/>
      <c r="AD120" s="2"/>
      <c r="AE120" s="2"/>
      <c r="AF120" s="2"/>
      <c r="AG120" s="2"/>
    </row>
    <row r="121" spans="1:33" ht="15.75">
      <c r="A121" s="34"/>
      <c r="B121" s="300" t="str">
        <f>IF(ISERROR(AA$13),"",AA$13&amp;"")&amp;P$55</f>
        <v>Copper(*)</v>
      </c>
      <c r="C121" s="294"/>
      <c r="D121" s="403" t="s">
        <v>25</v>
      </c>
      <c r="E121" s="404"/>
      <c r="F121" s="8"/>
      <c r="G121" s="405"/>
      <c r="H121" s="406"/>
      <c r="I121" s="406"/>
      <c r="J121" s="407"/>
      <c r="K121" s="29"/>
      <c r="L121" s="101"/>
      <c r="M121" s="100"/>
      <c r="P121" s="2"/>
      <c r="Q121" s="2"/>
      <c r="R121" s="2"/>
      <c r="S121" s="2"/>
      <c r="T121" s="2"/>
      <c r="U121" s="2"/>
      <c r="V121" s="2"/>
      <c r="W121" s="2"/>
      <c r="X121" s="2"/>
      <c r="Y121" s="2"/>
      <c r="Z121" s="2"/>
      <c r="AA121" s="2"/>
      <c r="AB121" s="2"/>
      <c r="AC121" s="2"/>
      <c r="AD121" s="2"/>
      <c r="AE121" s="2"/>
      <c r="AF121" s="2"/>
      <c r="AG121" s="2"/>
    </row>
    <row r="122" spans="1:33" ht="15.75">
      <c r="A122" s="34"/>
      <c r="B122" s="300" t="str">
        <f>IF(ISERROR(AA$14),"",AA$14&amp;"")&amp;P$56</f>
        <v>Graphite</v>
      </c>
      <c r="C122" s="6"/>
      <c r="D122" s="403" t="s">
        <v>25</v>
      </c>
      <c r="E122" s="404"/>
      <c r="F122" s="8"/>
      <c r="G122" s="405"/>
      <c r="H122" s="406"/>
      <c r="I122" s="406"/>
      <c r="J122" s="407"/>
      <c r="K122" s="29"/>
      <c r="L122" s="101"/>
      <c r="M122" s="100"/>
      <c r="P122" s="2"/>
      <c r="Q122" s="2"/>
      <c r="R122" s="2"/>
      <c r="S122" s="2"/>
      <c r="T122" s="2"/>
      <c r="U122" s="2"/>
      <c r="V122" s="2"/>
      <c r="W122" s="2"/>
      <c r="X122" s="2"/>
      <c r="Y122" s="2"/>
      <c r="Z122" s="2"/>
      <c r="AA122" s="2"/>
      <c r="AB122" s="2"/>
      <c r="AC122" s="2"/>
      <c r="AD122" s="2"/>
      <c r="AE122" s="2"/>
      <c r="AF122" s="2"/>
      <c r="AG122" s="2"/>
    </row>
    <row r="123" spans="1:33" ht="15.75">
      <c r="A123" s="34"/>
      <c r="B123" s="300" t="str">
        <f>IF(ISERROR(AA$15),"",AA$15&amp;"")&amp;P$57</f>
        <v>Lithium</v>
      </c>
      <c r="C123" s="6"/>
      <c r="D123" s="403" t="s">
        <v>25</v>
      </c>
      <c r="E123" s="404"/>
      <c r="F123" s="8"/>
      <c r="G123" s="405"/>
      <c r="H123" s="406"/>
      <c r="I123" s="406"/>
      <c r="J123" s="407"/>
      <c r="K123" s="29"/>
      <c r="L123" s="101"/>
      <c r="M123" s="100"/>
      <c r="P123" s="2"/>
      <c r="Q123" s="2"/>
      <c r="R123" s="2"/>
      <c r="S123" s="2"/>
      <c r="T123" s="2"/>
      <c r="U123" s="2"/>
      <c r="V123" s="2"/>
      <c r="W123" s="2"/>
      <c r="X123" s="2"/>
      <c r="Y123" s="2"/>
      <c r="Z123" s="2"/>
      <c r="AA123" s="2"/>
      <c r="AB123" s="2"/>
      <c r="AC123" s="2"/>
      <c r="AD123" s="2"/>
      <c r="AE123" s="2"/>
      <c r="AF123" s="2"/>
      <c r="AG123" s="2"/>
    </row>
    <row r="124" spans="1:33" ht="15.75">
      <c r="A124" s="34"/>
      <c r="B124" s="300" t="str">
        <f>IF(ISERROR(AA$16),"",AA$16&amp;"")&amp;P$58</f>
        <v>Mica</v>
      </c>
      <c r="C124" s="6"/>
      <c r="D124" s="403" t="s">
        <v>25</v>
      </c>
      <c r="E124" s="404"/>
      <c r="F124" s="8"/>
      <c r="G124" s="405"/>
      <c r="H124" s="406"/>
      <c r="I124" s="406"/>
      <c r="J124" s="407"/>
      <c r="K124" s="29"/>
      <c r="L124" s="101"/>
      <c r="M124" s="100"/>
      <c r="P124" s="2"/>
      <c r="Q124" s="2"/>
      <c r="R124" s="2"/>
      <c r="S124" s="2"/>
      <c r="T124" s="2"/>
      <c r="U124" s="2"/>
      <c r="V124" s="2"/>
      <c r="W124" s="2"/>
      <c r="X124" s="2"/>
      <c r="Y124" s="2"/>
      <c r="Z124" s="2"/>
      <c r="AA124" s="2"/>
      <c r="AB124" s="2"/>
      <c r="AC124" s="2"/>
      <c r="AD124" s="2"/>
      <c r="AE124" s="2"/>
      <c r="AF124" s="2"/>
      <c r="AG124" s="2"/>
    </row>
    <row r="125" spans="1:33" ht="15.75">
      <c r="A125" s="34"/>
      <c r="B125" s="300" t="str">
        <f>IF(ISERROR(AA$17),"",AA$17&amp;"")&amp;P$59</f>
        <v>Nickel(*)</v>
      </c>
      <c r="C125" s="6"/>
      <c r="D125" s="403" t="s">
        <v>25</v>
      </c>
      <c r="E125" s="404"/>
      <c r="F125" s="8"/>
      <c r="G125" s="405"/>
      <c r="H125" s="406"/>
      <c r="I125" s="406"/>
      <c r="J125" s="407"/>
      <c r="K125" s="29"/>
      <c r="L125" s="101"/>
      <c r="M125" s="100"/>
      <c r="P125" s="2"/>
      <c r="Q125" s="2"/>
      <c r="R125" s="2"/>
      <c r="S125" s="2"/>
      <c r="T125" s="2"/>
      <c r="U125" s="2"/>
      <c r="V125" s="2"/>
      <c r="W125" s="2"/>
      <c r="X125" s="2"/>
      <c r="Y125" s="2"/>
      <c r="Z125" s="2"/>
      <c r="AA125" s="2"/>
      <c r="AB125" s="2"/>
      <c r="AC125" s="2"/>
      <c r="AD125" s="2"/>
      <c r="AE125" s="2"/>
      <c r="AF125" s="2"/>
      <c r="AG125" s="2"/>
    </row>
    <row r="126" spans="1:33" ht="15.75" hidden="1">
      <c r="A126" s="34"/>
      <c r="B126" s="300" t="str">
        <f>IF(ISERROR(AA$18),"",AA$18&amp;"")&amp;P$60</f>
        <v/>
      </c>
      <c r="C126" s="6"/>
      <c r="D126" s="403"/>
      <c r="E126" s="404"/>
      <c r="F126" s="8"/>
      <c r="G126" s="405"/>
      <c r="H126" s="406"/>
      <c r="I126" s="406"/>
      <c r="J126" s="407"/>
      <c r="K126" s="29"/>
      <c r="L126" s="101"/>
      <c r="M126" s="100"/>
      <c r="P126" s="2"/>
      <c r="Q126" s="2"/>
      <c r="R126" s="2"/>
      <c r="S126" s="2"/>
      <c r="T126" s="2"/>
      <c r="U126" s="2"/>
      <c r="V126" s="2"/>
      <c r="W126" s="2"/>
      <c r="X126" s="2"/>
      <c r="Y126" s="2"/>
      <c r="Z126" s="2"/>
      <c r="AA126" s="2"/>
      <c r="AB126" s="2"/>
      <c r="AC126" s="2"/>
      <c r="AD126" s="2"/>
      <c r="AE126" s="2"/>
      <c r="AF126" s="2"/>
      <c r="AG126" s="2"/>
    </row>
    <row r="127" spans="1:33" ht="15.75" hidden="1">
      <c r="A127" s="34"/>
      <c r="B127" s="300" t="str">
        <f>IF(ISERROR(AA$19),"",AA$19&amp;"")&amp;P$61</f>
        <v/>
      </c>
      <c r="C127" s="6"/>
      <c r="D127" s="403"/>
      <c r="E127" s="404"/>
      <c r="F127" s="8"/>
      <c r="G127" s="405"/>
      <c r="H127" s="406"/>
      <c r="I127" s="406"/>
      <c r="J127" s="407"/>
      <c r="K127" s="29"/>
      <c r="L127" s="101"/>
      <c r="M127" s="100"/>
      <c r="P127" s="2"/>
      <c r="Q127" s="2"/>
      <c r="R127" s="2"/>
      <c r="S127" s="2"/>
      <c r="T127" s="2"/>
      <c r="U127" s="2"/>
      <c r="V127" s="2"/>
      <c r="W127" s="2"/>
      <c r="X127" s="2"/>
      <c r="Y127" s="2"/>
      <c r="Z127" s="2"/>
      <c r="AA127" s="2"/>
      <c r="AB127" s="2"/>
      <c r="AC127" s="2"/>
      <c r="AD127" s="2"/>
      <c r="AE127" s="2"/>
      <c r="AF127" s="2"/>
      <c r="AG127" s="2"/>
    </row>
    <row r="128" spans="1:33" ht="15.75" hidden="1">
      <c r="A128" s="34"/>
      <c r="B128" s="300" t="str">
        <f>IF(ISERROR(AA$20),"",AA$20&amp;"")&amp;P$62</f>
        <v/>
      </c>
      <c r="C128" s="6"/>
      <c r="D128" s="403"/>
      <c r="E128" s="404"/>
      <c r="F128" s="8"/>
      <c r="G128" s="405"/>
      <c r="H128" s="406"/>
      <c r="I128" s="406"/>
      <c r="J128" s="407"/>
      <c r="K128" s="29"/>
      <c r="L128" s="101"/>
      <c r="M128" s="100"/>
      <c r="P128" s="2"/>
      <c r="Q128" s="2"/>
      <c r="R128" s="2"/>
      <c r="S128" s="2"/>
      <c r="T128" s="2"/>
      <c r="U128" s="2"/>
      <c r="V128" s="2"/>
      <c r="W128" s="2"/>
      <c r="X128" s="2"/>
      <c r="Y128" s="2"/>
      <c r="Z128" s="2"/>
      <c r="AA128" s="2"/>
      <c r="AB128" s="2"/>
      <c r="AC128" s="2"/>
      <c r="AD128" s="2"/>
      <c r="AE128" s="2"/>
      <c r="AF128" s="2"/>
      <c r="AG128" s="2"/>
    </row>
    <row r="129" spans="1:33" ht="15.75" hidden="1">
      <c r="A129" s="34"/>
      <c r="B129" s="300" t="str">
        <f>IF(ISERROR(AA$21),"",AA$21&amp;"")&amp;P$63</f>
        <v/>
      </c>
      <c r="C129" s="6"/>
      <c r="D129" s="403"/>
      <c r="E129" s="404"/>
      <c r="F129" s="8"/>
      <c r="G129" s="405"/>
      <c r="H129" s="406"/>
      <c r="I129" s="406"/>
      <c r="J129" s="407"/>
      <c r="K129" s="29"/>
      <c r="L129" s="101"/>
      <c r="M129" s="100"/>
      <c r="P129" s="2"/>
      <c r="Q129" s="2"/>
      <c r="R129" s="2"/>
      <c r="S129" s="2"/>
      <c r="T129" s="2"/>
      <c r="U129" s="2"/>
      <c r="V129" s="2"/>
      <c r="W129" s="2"/>
      <c r="X129" s="2"/>
      <c r="Y129" s="2"/>
      <c r="Z129" s="2"/>
      <c r="AA129" s="2"/>
      <c r="AB129" s="2"/>
      <c r="AC129" s="2"/>
      <c r="AD129" s="2"/>
      <c r="AE129" s="2"/>
      <c r="AF129" s="2"/>
      <c r="AG129" s="2"/>
    </row>
    <row r="130" spans="1:33" ht="15.7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03" t="s">
        <v>25</v>
      </c>
      <c r="E131" s="404"/>
      <c r="F131" s="50"/>
      <c r="G131" s="405"/>
      <c r="H131" s="406"/>
      <c r="I131" s="406"/>
      <c r="J131" s="407"/>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08" t="s">
        <v>32</v>
      </c>
      <c r="E133" s="409"/>
      <c r="F133" s="50"/>
      <c r="G133" s="405"/>
      <c r="H133" s="406"/>
      <c r="I133" s="406"/>
      <c r="J133" s="407"/>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75">
      <c r="A134" s="34"/>
      <c r="B134" s="54"/>
      <c r="C134" s="8"/>
      <c r="D134" s="355"/>
      <c r="E134" s="355"/>
      <c r="F134" s="9"/>
      <c r="G134" s="410"/>
      <c r="H134" s="410"/>
      <c r="I134" s="410"/>
      <c r="J134" s="410"/>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Do you review due diligence information received from your suppliers against your company’s expectations? (*)</v>
      </c>
      <c r="C135" s="50"/>
      <c r="D135" s="403" t="s">
        <v>25</v>
      </c>
      <c r="E135" s="404"/>
      <c r="F135" s="50"/>
      <c r="G135" s="405"/>
      <c r="H135" s="406"/>
      <c r="I135" s="406"/>
      <c r="J135" s="407"/>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75">
      <c r="A136" s="34"/>
      <c r="B136" s="51"/>
      <c r="C136" s="8"/>
      <c r="D136" s="355"/>
      <c r="E136" s="355"/>
      <c r="F136" s="9"/>
      <c r="G136" s="411"/>
      <c r="H136" s="411"/>
      <c r="I136" s="411"/>
      <c r="J136" s="411"/>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Does your review process include corrective action management? (*)</v>
      </c>
      <c r="C137" s="50"/>
      <c r="D137" s="403" t="s">
        <v>25</v>
      </c>
      <c r="E137" s="404"/>
      <c r="F137" s="50"/>
      <c r="G137" s="405"/>
      <c r="H137" s="406"/>
      <c r="I137" s="406"/>
      <c r="J137" s="407"/>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00" t="str">
        <f>IF(OR($D$8="",$I$3=""),"","Click here to check required fields completion")</f>
        <v/>
      </c>
      <c r="C138" s="400"/>
      <c r="D138" s="400"/>
      <c r="E138" s="400"/>
      <c r="F138" s="400"/>
      <c r="G138" s="400"/>
      <c r="H138" s="400"/>
      <c r="I138" s="400"/>
      <c r="J138" s="400"/>
      <c r="K138" s="29"/>
      <c r="L138" s="102"/>
      <c r="P138" s="2"/>
      <c r="Q138" s="2"/>
      <c r="R138" s="2"/>
      <c r="S138" s="2"/>
      <c r="T138" s="2"/>
      <c r="U138" s="2"/>
      <c r="V138" s="2"/>
      <c r="W138" s="2"/>
      <c r="X138" s="2"/>
      <c r="Y138" s="2">
        <v>86</v>
      </c>
      <c r="Z138" s="2"/>
      <c r="AA138" s="2"/>
      <c r="AB138" s="2"/>
      <c r="AC138" s="2"/>
      <c r="AD138" s="2"/>
      <c r="AE138" s="2"/>
      <c r="AF138" s="2"/>
      <c r="AG138" s="2"/>
    </row>
    <row r="139" spans="1:33" ht="15.75" thickBot="1">
      <c r="A139" s="401" t="str">
        <f ca="1">OFFSET(L!$C$1,MATCH("General"&amp;"Cpy",L!$A:$A,0)-1,SL,,)</f>
        <v>© 2025 Responsible Minerals Initiative. All rights reserved.</v>
      </c>
      <c r="B139" s="402"/>
      <c r="C139" s="402"/>
      <c r="D139" s="402"/>
      <c r="E139" s="402"/>
      <c r="F139" s="402"/>
      <c r="G139" s="402"/>
      <c r="H139" s="402"/>
      <c r="I139" s="402"/>
      <c r="J139" s="402"/>
      <c r="K139" s="55"/>
      <c r="L139" s="102"/>
      <c r="P139" s="2"/>
      <c r="Q139" s="2"/>
      <c r="R139" s="2"/>
      <c r="S139" s="2"/>
      <c r="T139" s="2"/>
      <c r="U139" s="2"/>
      <c r="V139" s="2"/>
      <c r="W139" s="2"/>
      <c r="X139" s="2"/>
      <c r="Y139" s="2">
        <v>87</v>
      </c>
      <c r="Z139" s="2"/>
      <c r="AA139" s="2"/>
      <c r="AB139" s="2"/>
      <c r="AC139" s="2"/>
      <c r="AD139" s="2"/>
      <c r="AE139" s="2"/>
      <c r="AF139" s="2"/>
      <c r="AG139" s="2"/>
    </row>
    <row r="140" spans="1:33" ht="15.75" thickTop="1">
      <c r="L140" s="95"/>
      <c r="P140" s="2"/>
      <c r="Q140" s="2"/>
      <c r="R140" s="2"/>
      <c r="S140" s="2"/>
      <c r="T140" s="2"/>
      <c r="U140" s="2"/>
      <c r="V140" s="2"/>
      <c r="W140" s="2"/>
      <c r="X140" s="2"/>
      <c r="Y140" s="2"/>
      <c r="Z140" s="2"/>
      <c r="AA140" s="2"/>
      <c r="AB140" s="2"/>
      <c r="AC140" s="2"/>
      <c r="AD140" s="2"/>
      <c r="AE140" s="2"/>
      <c r="AF140" s="2"/>
      <c r="AG140" s="2"/>
    </row>
    <row r="141" spans="1:33" ht="17.45" customHeight="1"/>
    <row r="142" spans="1:33" ht="17.45" hidden="1" customHeight="1">
      <c r="B142" s="369"/>
    </row>
    <row r="143" spans="1:33" ht="17.45" hidden="1" customHeight="1"/>
    <row r="144" spans="1:33" ht="17.45" hidden="1" customHeight="1">
      <c r="B144" s="172" t="s">
        <v>25</v>
      </c>
    </row>
    <row r="145" spans="2:2" ht="17.45" hidden="1" customHeight="1">
      <c r="B145" s="172" t="s">
        <v>22</v>
      </c>
    </row>
    <row r="146" spans="2:2" ht="17.45" hidden="1" customHeight="1">
      <c r="B146" s="172" t="s">
        <v>26</v>
      </c>
    </row>
    <row r="147" spans="2:2" ht="17.45" hidden="1" customHeight="1">
      <c r="B147" s="172" t="s">
        <v>18639</v>
      </c>
    </row>
    <row r="148" spans="2:2" ht="17.45" hidden="1" customHeight="1">
      <c r="B148" s="172" t="s">
        <v>25</v>
      </c>
    </row>
    <row r="149" spans="2:2" ht="17.45" hidden="1" customHeight="1">
      <c r="B149" s="172" t="s">
        <v>22</v>
      </c>
    </row>
    <row r="150" spans="2:2" ht="17.45" hidden="1" customHeight="1">
      <c r="B150" s="172" t="s">
        <v>26</v>
      </c>
    </row>
    <row r="151" spans="2:2" ht="17.45" hidden="1" customHeight="1">
      <c r="B151" s="309" t="s">
        <v>18917</v>
      </c>
    </row>
    <row r="152" spans="2:2" ht="17.45" hidden="1" customHeight="1">
      <c r="B152" s="172" t="s">
        <v>27</v>
      </c>
    </row>
    <row r="153" spans="2:2" ht="17.45" hidden="1" customHeight="1">
      <c r="B153" s="172" t="s">
        <v>28</v>
      </c>
    </row>
    <row r="154" spans="2:2" ht="17.45" hidden="1" customHeight="1">
      <c r="B154" s="172" t="s">
        <v>29</v>
      </c>
    </row>
    <row r="155" spans="2:2" ht="17.45" hidden="1" customHeight="1">
      <c r="B155" s="172" t="s">
        <v>30</v>
      </c>
    </row>
    <row r="156" spans="2:2" ht="17.45" hidden="1" customHeight="1">
      <c r="B156" s="172" t="s">
        <v>31</v>
      </c>
    </row>
    <row r="157" spans="2:2" ht="17.45" hidden="1" customHeight="1">
      <c r="B157" s="172" t="s">
        <v>18640</v>
      </c>
    </row>
    <row r="158" spans="2:2" ht="17.45" hidden="1" customHeight="1">
      <c r="B158" s="172" t="s">
        <v>32</v>
      </c>
    </row>
    <row r="159" spans="2:2" ht="17.45" hidden="1" customHeight="1">
      <c r="B159" s="172" t="s">
        <v>25</v>
      </c>
    </row>
    <row r="160" spans="2:2" ht="17.45" hidden="1" customHeight="1">
      <c r="B160" s="172" t="s">
        <v>22</v>
      </c>
    </row>
    <row r="161" spans="2:3" ht="17.45" hidden="1" customHeight="1">
      <c r="B161" s="172" t="s">
        <v>32</v>
      </c>
    </row>
    <row r="162" spans="2:3" ht="17.45" hidden="1" customHeight="1">
      <c r="B162" s="172" t="s">
        <v>33</v>
      </c>
    </row>
    <row r="163" spans="2:3" ht="17.45" hidden="1" customHeight="1">
      <c r="B163" s="172" t="s">
        <v>22</v>
      </c>
    </row>
    <row r="164" spans="2:3" ht="17.45" hidden="1" customHeight="1">
      <c r="B164" s="172" t="s">
        <v>25</v>
      </c>
    </row>
    <row r="165" spans="2:3" ht="17.45" hidden="1" customHeight="1">
      <c r="B165" s="172" t="s">
        <v>22</v>
      </c>
    </row>
    <row r="166" spans="2:3" ht="17.45" hidden="1" customHeight="1">
      <c r="B166" s="172" t="s">
        <v>26</v>
      </c>
    </row>
    <row r="167" spans="2:3" ht="17.45" hidden="1" customHeight="1">
      <c r="B167" s="172" t="s">
        <v>34</v>
      </c>
    </row>
    <row r="168" spans="2:3" ht="17.45" hidden="1" customHeight="1">
      <c r="B168" s="172" t="s">
        <v>35</v>
      </c>
    </row>
    <row r="169" spans="2:3" ht="17.45" hidden="1" customHeight="1">
      <c r="B169" s="172" t="s">
        <v>36</v>
      </c>
    </row>
    <row r="170" spans="2:3" ht="17.45" hidden="1" customHeight="1">
      <c r="B170" s="172" t="s">
        <v>37</v>
      </c>
    </row>
    <row r="171" spans="2:3" ht="17.45" hidden="1" customHeight="1">
      <c r="B171" s="172" t="s">
        <v>22</v>
      </c>
    </row>
    <row r="172" spans="2:3" ht="17.45" hidden="1" customHeight="1">
      <c r="B172" s="172" t="s">
        <v>25</v>
      </c>
    </row>
    <row r="173" spans="2:3" ht="17.45" hidden="1" customHeight="1">
      <c r="B173" s="172" t="s">
        <v>38</v>
      </c>
    </row>
    <row r="174" spans="2:3" ht="17.45" hidden="1" customHeight="1">
      <c r="B174" s="172" t="s">
        <v>22</v>
      </c>
    </row>
    <row r="175" spans="2:3" ht="17.45" hidden="1" customHeight="1">
      <c r="B175" s="172" t="s">
        <v>40</v>
      </c>
      <c r="C175" t="s">
        <v>19146</v>
      </c>
    </row>
    <row r="176" spans="2:3" ht="17.45" hidden="1" customHeight="1">
      <c r="B176" s="172" t="s">
        <v>18641</v>
      </c>
      <c r="C176" t="s">
        <v>19147</v>
      </c>
    </row>
    <row r="177" spans="2:3" ht="17.45" hidden="1" customHeight="1">
      <c r="B177" s="172" t="s">
        <v>18643</v>
      </c>
      <c r="C177" t="s">
        <v>19148</v>
      </c>
    </row>
    <row r="178" spans="2:3" ht="17.45" hidden="1" customHeight="1">
      <c r="B178" s="172" t="s">
        <v>18644</v>
      </c>
      <c r="C178" t="s">
        <v>19149</v>
      </c>
    </row>
    <row r="179" spans="2:3" ht="17.45" hidden="1" customHeight="1">
      <c r="B179" s="172" t="s">
        <v>41</v>
      </c>
      <c r="C179" t="s">
        <v>19150</v>
      </c>
    </row>
    <row r="180" spans="2:3" ht="17.45" hidden="1" customHeight="1">
      <c r="B180" s="172" t="s">
        <v>18642</v>
      </c>
      <c r="C180" t="s">
        <v>19151</v>
      </c>
    </row>
    <row r="181" spans="2:3" ht="17.45" hidden="1" customHeight="1">
      <c r="B181" s="172"/>
    </row>
    <row r="182" spans="2:3" ht="17.45" hidden="1" customHeight="1">
      <c r="B182" s="172"/>
    </row>
    <row r="183" spans="2:3" ht="17.45" hidden="1" customHeight="1">
      <c r="B183" s="172"/>
    </row>
    <row r="184" spans="2:3" ht="17.45" hidden="1" customHeight="1">
      <c r="B184" s="172"/>
    </row>
    <row r="185" spans="2:3" ht="17.45" hidden="1" customHeight="1">
      <c r="B185" s="172" t="s">
        <v>18645</v>
      </c>
    </row>
    <row r="186" spans="2:3" ht="17.45" hidden="1" customHeight="1"/>
    <row r="187" spans="2:3" ht="17.45" hidden="1" customHeight="1"/>
    <row r="188" spans="2:3" ht="17.45" hidden="1" customHeight="1">
      <c r="B188" s="370"/>
    </row>
    <row r="189" spans="2:3" ht="17.45"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3">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phoneticPr fontId="84"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316" stopIfTrue="1">
      <formula>IF($D$30="",TRUE)</formula>
    </cfRule>
    <cfRule type="expression" dxfId="255" priority="295" stopIfTrue="1">
      <formula>IF($B$30="",TRUE)</formula>
    </cfRule>
  </conditionalFormatting>
  <conditionalFormatting sqref="D31:E31">
    <cfRule type="expression" dxfId="254" priority="317" stopIfTrue="1">
      <formula>IF($D$31="",TRUE)</formula>
    </cfRule>
    <cfRule type="expression" dxfId="253" priority="294" stopIfTrue="1">
      <formula>IF($B$31="",TRUE)</formula>
    </cfRule>
  </conditionalFormatting>
  <conditionalFormatting sqref="D32:E32">
    <cfRule type="expression" dxfId="252" priority="307" stopIfTrue="1">
      <formula>IF($D$32="",TRUE)</formula>
    </cfRule>
    <cfRule type="expression" dxfId="251" priority="293" stopIfTrue="1">
      <formula>IF($B$32="",TRUE)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4" stopIfTrue="1">
      <formula>IF($D$37="",TRUE)</formula>
    </cfRule>
    <cfRule type="expression" dxfId="241" priority="283" stopIfTrue="1">
      <formula>IF($B$37="",TRUE)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3" stopIfTrue="1">
      <formula>IF(AND(OR($D$32="Yes",$D$32=""),$D$44=""),1,0)</formula>
    </cfRule>
    <cfRule type="expression" dxfId="229" priority="262" stopIfTrue="1">
      <formula>IF($B$44="",TRUE)</formula>
    </cfRule>
    <cfRule type="expression" dxfId="228" priority="264" stopIfTrue="1">
      <formula>IF($P$32="",TRUE)</formula>
    </cfRule>
  </conditionalFormatting>
  <conditionalFormatting sqref="D45:E45">
    <cfRule type="expression" dxfId="227" priority="211" stopIfTrue="1">
      <formula>IF($P$33="",TRUE)</formula>
    </cfRule>
    <cfRule type="expression" dxfId="226" priority="210" stopIfTrue="1">
      <formula>IF(AND(OR($D$33="Yes",$D$33=""),$D$45=""),1,0)</formula>
    </cfRule>
    <cfRule type="expression" dxfId="225" priority="209" stopIfTrue="1">
      <formula>IF($B$45="",TRUE)</formula>
    </cfRule>
  </conditionalFormatting>
  <conditionalFormatting sqref="D46:E46">
    <cfRule type="expression" dxfId="224" priority="208" stopIfTrue="1">
      <formula>IF($P$34="",TRUE)</formula>
    </cfRule>
    <cfRule type="expression" dxfId="223" priority="207" stopIfTrue="1">
      <formula>IF(AND(OR($D$34="Yes",$D$34=""),$D$46=""),1,0)</formula>
    </cfRule>
    <cfRule type="expression" dxfId="222" priority="206" stopIfTrue="1">
      <formula>IF($B$46="",TRUE)</formula>
    </cfRule>
  </conditionalFormatting>
  <conditionalFormatting sqref="D47:E47">
    <cfRule type="expression" dxfId="221" priority="204" stopIfTrue="1">
      <formula>IF(AND(OR($D$35="Yes",$D$35=""),$D$47=""),1,0)</formula>
    </cfRule>
    <cfRule type="expression" dxfId="220" priority="205" stopIfTrue="1">
      <formula>IF($P$35="",TRUE)</formula>
    </cfRule>
    <cfRule type="expression" dxfId="219" priority="203" stopIfTrue="1">
      <formula>IF($B$47="",TRUE)</formula>
    </cfRule>
  </conditionalFormatting>
  <conditionalFormatting sqref="D48:E48">
    <cfRule type="expression" dxfId="218" priority="201" stopIfTrue="1">
      <formula>IF(AND(OR($D$36="Yes",$D$36=""),$D$48=""),1,0)</formula>
    </cfRule>
    <cfRule type="expression" dxfId="217" priority="202" stopIfTrue="1">
      <formula>IF($P$36="",TRUE)</formula>
    </cfRule>
    <cfRule type="expression" dxfId="216" priority="200" stopIfTrue="1">
      <formula>IF($B$48="",TRUE)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5" stopIfTrue="1">
      <formula>IF(AND(OR($D$38="Yes",$D$38=""),$D$50=""),1,0)</formula>
    </cfRule>
    <cfRule type="expression" dxfId="211" priority="196" stopIfTrue="1">
      <formula>IF($P$38="",TRUE)</formula>
    </cfRule>
    <cfRule type="expression" dxfId="210" priority="194" stopIfTrue="1">
      <formula>IF($B$50="",TRUE)</formula>
    </cfRule>
  </conditionalFormatting>
  <conditionalFormatting sqref="D51:E51">
    <cfRule type="expression" dxfId="209" priority="193" stopIfTrue="1">
      <formula>IF($P$39="",TRUE)</formula>
    </cfRule>
    <cfRule type="expression" dxfId="208" priority="192" stopIfTrue="1">
      <formula>IF(AND(OR($D$39="Yes",$D$39=""),$D$51=""),1,0)</formula>
    </cfRule>
    <cfRule type="expression" dxfId="207" priority="191" stopIfTrue="1">
      <formula>IF($B$51="",TRUE)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80" stopIfTrue="1">
      <formula>IF(AND(OR($D$43="Yes",$D$43=""),$D$55=""),1,0)</formula>
    </cfRule>
    <cfRule type="expression" dxfId="202" priority="179" stopIfTrue="1">
      <formula>IF($P$55="",TRUE)</formula>
    </cfRule>
    <cfRule type="expression" dxfId="201" priority="178" stopIfTrue="1">
      <formula>IF($B$55="",TRUE)</formula>
    </cfRule>
  </conditionalFormatting>
  <conditionalFormatting sqref="D56:E56">
    <cfRule type="expression" dxfId="200" priority="176" stopIfTrue="1">
      <formula>IF($P$56="",TRUE)</formula>
    </cfRule>
    <cfRule type="expression" dxfId="199" priority="177" stopIfTrue="1">
      <formula>IF(AND(OR($D$44="Yes",$D$44=""),$D$56=""),1,0)</formula>
    </cfRule>
    <cfRule type="expression" dxfId="198" priority="124" stopIfTrue="1">
      <formula>IF($B$56="",TRUE)</formula>
    </cfRule>
  </conditionalFormatting>
  <conditionalFormatting sqref="D57:E57">
    <cfRule type="expression" dxfId="197" priority="174" stopIfTrue="1">
      <formula>IF($P$57="",TRUE)</formula>
    </cfRule>
    <cfRule type="expression" dxfId="196" priority="173" stopIfTrue="1">
      <formula>IF($B$57="",TRUE)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2" stopIfTrue="1">
      <formula>IF(AND(OR($D$46="Yes",$D$46=""),$D$58=""),1,0)</formula>
    </cfRule>
    <cfRule type="expression" dxfId="192" priority="171" stopIfTrue="1">
      <formula>IF($P$58="",TRUE)</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6" stopIfTrue="1">
      <formula>IF(AND(OR($D$48="Yes",$D$48=""),$D$60=""),1,0)</formula>
    </cfRule>
    <cfRule type="expression" dxfId="186" priority="165" stopIfTrue="1">
      <formula>IF($P$60="",TRUE)</formula>
    </cfRule>
  </conditionalFormatting>
  <conditionalFormatting sqref="D61:E61">
    <cfRule type="expression" dxfId="185" priority="162" stopIfTrue="1">
      <formula>IF($P$61="",TRUE)</formula>
    </cfRule>
    <cfRule type="expression" dxfId="184" priority="161" stopIfTrue="1">
      <formula>IF($B$61="",TRUE)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20" stopIfTrue="1">
      <formula>IF(AND(OR($D$43="Yes",$D$43=""),$D$67=""),1,0)</formula>
    </cfRule>
    <cfRule type="expression" dxfId="172" priority="119" stopIfTrue="1">
      <formula>IF($P$55="",TRUE)</formula>
    </cfRule>
    <cfRule type="expression" dxfId="171" priority="118" stopIfTrue="1">
      <formula>IF($B$55="",TRUE)</formula>
    </cfRule>
  </conditionalFormatting>
  <conditionalFormatting sqref="D68:E68">
    <cfRule type="expression" dxfId="170" priority="94" stopIfTrue="1">
      <formula>IF($B$56="",TRUE)</formula>
    </cfRule>
    <cfRule type="expression" dxfId="169" priority="117" stopIfTrue="1">
      <formula>IF(AND(OR($D$44="Yes",$D$44=""),$D$68=""),1,0)</formula>
    </cfRule>
    <cfRule type="expression" dxfId="168" priority="116" stopIfTrue="1">
      <formula>IF($P$56="",TRUE)</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2" stopIfTrue="1">
      <formula>IF(AND(OR($D$46="Yes",$D$46=""),$D$70=""),1,0)</formula>
    </cfRule>
    <cfRule type="expression" dxfId="163" priority="110" stopIfTrue="1">
      <formula>IF($B$58="",TRUE)</formula>
    </cfRule>
    <cfRule type="expression" dxfId="162" priority="111" stopIfTrue="1">
      <formula>IF($P$58="",TRUE)</formula>
    </cfRule>
  </conditionalFormatting>
  <conditionalFormatting sqref="D71:E71">
    <cfRule type="expression" dxfId="161" priority="108" stopIfTrue="1">
      <formula>IF($P$59="",TRUE)</formula>
    </cfRule>
    <cfRule type="expression" dxfId="160" priority="109" stopIfTrue="1">
      <formula>IF(AND(OR($D$47="Yes",$D$47=""),$D$71=""),1,0)</formula>
    </cfRule>
    <cfRule type="expression" dxfId="159" priority="107" stopIfTrue="1">
      <formula>IF($B$59="",TRUE)</formula>
    </cfRule>
  </conditionalFormatting>
  <conditionalFormatting sqref="D72:E72">
    <cfRule type="expression" dxfId="158" priority="104" stopIfTrue="1">
      <formula>IF($B$60="",TRUE)</formula>
    </cfRule>
    <cfRule type="expression" dxfId="157" priority="106" stopIfTrue="1">
      <formula>IF(AND(OR($D$48="Yes",$D$48=""),$D$72=""),1,0)</formula>
    </cfRule>
    <cfRule type="expression" dxfId="156" priority="105" stopIfTrue="1">
      <formula>IF($P$60="",TRUE)</formula>
    </cfRule>
  </conditionalFormatting>
  <conditionalFormatting sqref="D73:E73">
    <cfRule type="expression" dxfId="155" priority="103" stopIfTrue="1">
      <formula>IF(AND(OR($D$49="Yes",$D$49=""),$D$73=""),1,0)</formula>
    </cfRule>
    <cfRule type="expression" dxfId="154" priority="101" stopIfTrue="1">
      <formula>IF($B$61="",TRUE)</formula>
    </cfRule>
    <cfRule type="expression" dxfId="153" priority="102" stopIfTrue="1">
      <formula>IF($P$61="",TRUE)</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7" stopIfTrue="1">
      <formula>IF(AND(OR($D$51="Yes",$D$51=""),$D$75=""),1,0)</formula>
    </cfRule>
    <cfRule type="expression" dxfId="148" priority="96" stopIfTrue="1">
      <formula>IF($P$63="",TRUE)</formula>
    </cfRule>
    <cfRule type="expression" dxfId="147" priority="95" stopIfTrue="1">
      <formula>IF($B$63="",TRUE)</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90" stopIfTrue="1">
      <formula>IF(AND(OR($D$43="Yes",$D$43=""),$D$79=""),1,0)</formula>
    </cfRule>
    <cfRule type="expression" dxfId="142" priority="89" stopIfTrue="1">
      <formula>IF($P$55="",TRUE)</formula>
    </cfRule>
    <cfRule type="expression" dxfId="141" priority="88" stopIfTrue="1">
      <formula>IF($B$55="",TRUE)</formula>
    </cfRule>
  </conditionalFormatting>
  <conditionalFormatting sqref="D80:E80">
    <cfRule type="expression" dxfId="140" priority="86" stopIfTrue="1">
      <formula>IF($P$56="",TRUE)</formula>
    </cfRule>
    <cfRule type="expression" dxfId="139" priority="64" stopIfTrue="1">
      <formula>IF($B$56="",TRUE)</formula>
    </cfRule>
    <cfRule type="expression" dxfId="138" priority="87" stopIfTrue="1">
      <formula>IF(AND(OR($D$44="Yes",$D$44=""),$D$80=""),1,0)</formula>
    </cfRule>
  </conditionalFormatting>
  <conditionalFormatting sqref="D81:E81">
    <cfRule type="expression" dxfId="137" priority="85" stopIfTrue="1">
      <formula>IF(AND(OR($D$45="Yes",$D$45=""),$D$81=""),1,0)</formula>
    </cfRule>
    <cfRule type="expression" dxfId="136" priority="84" stopIfTrue="1">
      <formula>IF($P$57="",TRUE)</formula>
    </cfRule>
    <cfRule type="expression" dxfId="135" priority="83" stopIfTrue="1">
      <formula>IF($B$57="",TRUE)</formula>
    </cfRule>
  </conditionalFormatting>
  <conditionalFormatting sqref="D82:E82">
    <cfRule type="expression" dxfId="134" priority="82" stopIfTrue="1">
      <formula>IF(AND(OR($D$46="Yes",$D$46=""),$D$82=""),1,0)</formula>
    </cfRule>
    <cfRule type="expression" dxfId="133" priority="80" stopIfTrue="1">
      <formula>IF($B$58="",TRUE)</formula>
    </cfRule>
    <cfRule type="expression" dxfId="132" priority="81" stopIfTrue="1">
      <formula>IF($P$58="",TRUE)</formula>
    </cfRule>
  </conditionalFormatting>
  <conditionalFormatting sqref="D83:E83">
    <cfRule type="expression" dxfId="131" priority="79" stopIfTrue="1">
      <formula>IF(AND(OR($D$47="Yes",$D$47=""),$D$83=""),1,0)</formula>
    </cfRule>
    <cfRule type="expression" dxfId="130" priority="78" stopIfTrue="1">
      <formula>IF($P$59="",TRUE)</formula>
    </cfRule>
    <cfRule type="expression" dxfId="129" priority="77" stopIfTrue="1">
      <formula>IF($B$59="",TRUE)</formula>
    </cfRule>
  </conditionalFormatting>
  <conditionalFormatting sqref="D84:E84">
    <cfRule type="expression" dxfId="128" priority="76" stopIfTrue="1">
      <formula>IF(AND(OR($D$48="Yes",$D$48=""),$D$84=""),1,0)</formula>
    </cfRule>
    <cfRule type="expression" dxfId="127" priority="75" stopIfTrue="1">
      <formula>IF($P$60="",TRUE)</formula>
    </cfRule>
    <cfRule type="expression" dxfId="126" priority="74" stopIfTrue="1">
      <formula>IF($B$60="",TRUE)</formula>
    </cfRule>
  </conditionalFormatting>
  <conditionalFormatting sqref="D85:E85">
    <cfRule type="expression" dxfId="125" priority="73" stopIfTrue="1">
      <formula>IF(AND(OR($D$49="Yes",$D$49=""),$D$85=""),1,0)</formula>
    </cfRule>
    <cfRule type="expression" dxfId="124" priority="72" stopIfTrue="1">
      <formula>IF($P$61="",TRUE)</formula>
    </cfRule>
    <cfRule type="expression" dxfId="123" priority="71" stopIfTrue="1">
      <formula>IF($B$61="",TRUE)</formula>
    </cfRule>
  </conditionalFormatting>
  <conditionalFormatting sqref="D86:E86">
    <cfRule type="expression" dxfId="122" priority="70" stopIfTrue="1">
      <formula>IF(AND(OR($D$50="Yes",$D$50=""),$D$86=""),1,0)</formula>
    </cfRule>
    <cfRule type="expression" dxfId="121" priority="69" stopIfTrue="1">
      <formula>IF($P$62="",TRUE)</formula>
    </cfRule>
    <cfRule type="expression" dxfId="120" priority="68" stopIfTrue="1">
      <formula>IF($B$62="",TRUE)</formula>
    </cfRule>
  </conditionalFormatting>
  <conditionalFormatting sqref="D87:E87">
    <cfRule type="expression" dxfId="119" priority="67" stopIfTrue="1">
      <formula>IF(AND(OR($D$51="Yes",$D$51=""),$D$87=""),1,0)</formula>
    </cfRule>
    <cfRule type="expression" dxfId="118" priority="66" stopIfTrue="1">
      <formula>IF($P$63="",TRUE)</formula>
    </cfRule>
    <cfRule type="expression" dxfId="117" priority="65" stopIfTrue="1">
      <formula>IF($B$63="",TRUE)</formula>
    </cfRule>
  </conditionalFormatting>
  <conditionalFormatting sqref="D90:E90">
    <cfRule type="expression" dxfId="116" priority="31" stopIfTrue="1">
      <formula>IF($B$54="",TRUE)</formula>
    </cfRule>
    <cfRule type="expression" dxfId="115" priority="33" stopIfTrue="1">
      <formula>IF(AND(OR($D$42="Yes",$D$42=""),$D$90=""),1,0)</formula>
    </cfRule>
    <cfRule type="expression" dxfId="114" priority="32" stopIfTrue="1">
      <formula>IF($P$54="",TRUE)</formula>
    </cfRule>
  </conditionalFormatting>
  <conditionalFormatting sqref="D91:E91">
    <cfRule type="expression" dxfId="113" priority="60" stopIfTrue="1">
      <formula>IF(AND(OR($D$43="Yes",$D$43=""),$D$91=""),1,0)</formula>
    </cfRule>
    <cfRule type="expression" dxfId="112" priority="59" stopIfTrue="1">
      <formula>IF($P$55="",TRUE)</formula>
    </cfRule>
    <cfRule type="expression" dxfId="111" priority="58" stopIfTrue="1">
      <formula>IF($B$55="",TRUE)</formula>
    </cfRule>
  </conditionalFormatting>
  <conditionalFormatting sqref="D92:E92">
    <cfRule type="expression" dxfId="110" priority="34" stopIfTrue="1">
      <formula>IF($B$56="",TRUE)</formula>
    </cfRule>
    <cfRule type="expression" dxfId="109" priority="57" stopIfTrue="1">
      <formula>IF(AND(OR($D$44="Yes",$D$44=""),$D$92=""),1,0)</formula>
    </cfRule>
    <cfRule type="expression" dxfId="108" priority="56" stopIfTrue="1">
      <formula>IF($P$56="",TRUE)</formula>
    </cfRule>
  </conditionalFormatting>
  <conditionalFormatting sqref="D93:E93">
    <cfRule type="expression" dxfId="107" priority="55" stopIfTrue="1">
      <formula>IF(AND(OR($D$45="Yes",$D$45=""),$D$93=""),1,0)</formula>
    </cfRule>
    <cfRule type="expression" dxfId="106" priority="54" stopIfTrue="1">
      <formula>IF($P$57="",TRUE)</formula>
    </cfRule>
    <cfRule type="expression" dxfId="105" priority="53" stopIfTrue="1">
      <formula>IF($B$57="",TRUE)</formula>
    </cfRule>
  </conditionalFormatting>
  <conditionalFormatting sqref="D94:E94">
    <cfRule type="expression" dxfId="104" priority="50" stopIfTrue="1">
      <formula>IF($B$58="",TRUE)</formula>
    </cfRule>
    <cfRule type="expression" dxfId="103" priority="52" stopIfTrue="1">
      <formula>IF(AND(OR($D$46="Yes",$D$46=""),$D$94=""),1,0)</formula>
    </cfRule>
    <cfRule type="expression" dxfId="102" priority="51" stopIfTrue="1">
      <formula>IF($P$58="",TRUE)</formula>
    </cfRule>
  </conditionalFormatting>
  <conditionalFormatting sqref="D95:E95">
    <cfRule type="expression" dxfId="101" priority="49" stopIfTrue="1">
      <formula>IF(AND(OR($D$47="Yes",$D$47=""),$D$95=""),1,0)</formula>
    </cfRule>
    <cfRule type="expression" dxfId="100" priority="48" stopIfTrue="1">
      <formula>IF($P$59="",TRUE)</formula>
    </cfRule>
    <cfRule type="expression" dxfId="99" priority="47" stopIfTrue="1">
      <formula>IF($B$59="",TRUE)</formula>
    </cfRule>
  </conditionalFormatting>
  <conditionalFormatting sqref="D96:E96">
    <cfRule type="expression" dxfId="98" priority="45" stopIfTrue="1">
      <formula>IF($P$60="",TRUE)</formula>
    </cfRule>
    <cfRule type="expression" dxfId="97" priority="44" stopIfTrue="1">
      <formula>IF($B$60="",TRUE)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3" stopIfTrue="1">
      <formula>IF(AND(OR($D$49="Yes",$D$49=""),$D$97=""),1,0)</formula>
    </cfRule>
    <cfRule type="expression" dxfId="93" priority="42" stopIfTrue="1">
      <formula>IF($P$61="",TRUE)</formula>
    </cfRule>
  </conditionalFormatting>
  <conditionalFormatting sqref="D98:E98">
    <cfRule type="expression" dxfId="92" priority="40" stopIfTrue="1">
      <formula>IF(AND(OR($D$50="Yes",$D$50=""),$D$98=""),1,0)</formula>
    </cfRule>
    <cfRule type="expression" dxfId="91" priority="39" stopIfTrue="1">
      <formula>IF($P$62="",TRUE)</formula>
    </cfRule>
    <cfRule type="expression" dxfId="90" priority="38" stopIfTrue="1">
      <formula>IF($B$62="",TRUE)</formula>
    </cfRule>
  </conditionalFormatting>
  <conditionalFormatting sqref="D99:E99">
    <cfRule type="expression" dxfId="89" priority="37" stopIfTrue="1">
      <formula>IF(AND(OR($D$51="Yes",$D$51=""),$D$99=""),1,0)</formula>
    </cfRule>
    <cfRule type="expression" dxfId="88" priority="36" stopIfTrue="1">
      <formula>IF($P$63="",TRUE)</formula>
    </cfRule>
    <cfRule type="expression" dxfId="87" priority="35" stopIfTrue="1">
      <formula>IF($B$63="",TRUE)</formula>
    </cfRule>
  </conditionalFormatting>
  <conditionalFormatting sqref="D102:E102">
    <cfRule type="expression" dxfId="86" priority="3" stopIfTrue="1">
      <formula>IF(AND(OR($D$42="Yes",$D$42=""),$D$102=""),1,0)</formula>
    </cfRule>
    <cfRule type="expression" dxfId="85" priority="1" stopIfTrue="1">
      <formula>IF($B$54="",TRUE)</formula>
    </cfRule>
    <cfRule type="expression" dxfId="84" priority="2" stopIfTrue="1">
      <formula>IF($P$54="",TRUE)</formula>
    </cfRule>
  </conditionalFormatting>
  <conditionalFormatting sqref="D103:E103">
    <cfRule type="expression" dxfId="83" priority="30" stopIfTrue="1">
      <formula>IF(AND(OR($D$43="Yes",$D$43=""),$D$103=""),1,0)</formula>
    </cfRule>
    <cfRule type="expression" dxfId="82" priority="28" stopIfTrue="1">
      <formula>IF($B$55="",TRUE)</formula>
    </cfRule>
    <cfRule type="expression" dxfId="81" priority="29" stopIfTrue="1">
      <formula>IF($P$55="",TRUE)</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4" stopIfTrue="1">
      <formula>IF($P$57="",TRUE)</formula>
    </cfRule>
    <cfRule type="expression" dxfId="76" priority="23" stopIfTrue="1">
      <formula>IF($B$57="",TRUE)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2" stopIfTrue="1">
      <formula>IF(AND(OR($D$46="Yes",$D$46=""),$D$106=""),1,0)</formula>
    </cfRule>
    <cfRule type="expression" dxfId="72" priority="21" stopIfTrue="1">
      <formula>IF($P$58="",TRUE)</formula>
    </cfRule>
  </conditionalFormatting>
  <conditionalFormatting sqref="D107:E107">
    <cfRule type="expression" dxfId="71" priority="19" stopIfTrue="1">
      <formula>IF(AND(OR($D$47="Yes",$D$47=""),$D$107=""),1,0)</formula>
    </cfRule>
    <cfRule type="expression" dxfId="70" priority="17" stopIfTrue="1">
      <formula>IF($B$59="",TRUE)</formula>
    </cfRule>
    <cfRule type="expression" dxfId="69" priority="18" stopIfTrue="1">
      <formula>IF($P$59="",TRUE)</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9" stopIfTrue="1">
      <formula>IF($P$62="",TRUE)</formula>
    </cfRule>
    <cfRule type="expression" dxfId="61" priority="8" stopIfTrue="1">
      <formula>IF($B$62="",TRUE)</formula>
    </cfRule>
    <cfRule type="expression" dxfId="60" priority="10" stopIfTrue="1">
      <formula>IF(AND(OR($D$50="Yes",$D$50=""),$D$110=""),1,0)</formula>
    </cfRule>
  </conditionalFormatting>
  <conditionalFormatting sqref="D111:E111">
    <cfRule type="expression" dxfId="59" priority="7" stopIfTrue="1">
      <formula>IF(AND(OR($D$51="Yes",$D$51=""),$D$111=""),1,0)</formula>
    </cfRule>
    <cfRule type="expression" dxfId="58" priority="6" stopIfTrue="1">
      <formula>IF($P$63="",TRUE)</formula>
    </cfRule>
    <cfRule type="expression" dxfId="57" priority="5" stopIfTrue="1">
      <formula>IF($B$63="",TRUE)</formula>
    </cfRule>
  </conditionalFormatting>
  <conditionalFormatting sqref="D115:E115 D117:E117 D131:E131 D133:E133 D135:E135 D137:E137">
    <cfRule type="expression" dxfId="56" priority="309" stopIfTrue="1">
      <formula>IF(D115="",TRUE)</formula>
    </cfRule>
    <cfRule type="expression" dxfId="55" priority="308" stopIfTrue="1">
      <formula>AND(OR($D$30="No",$D$30="Unknown",$D$30="Not applicable for this declaration"),OR($D$31="No",$D$31="Unknown",$D$31="Not applicable for this declaration"))</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8" stopIfTrue="1">
      <formula>IF(AND(OR($D$44="Yes",$D$44=""),$D$122=""),1,0)</formula>
    </cfRule>
    <cfRule type="expression" dxfId="47" priority="146" stopIfTrue="1">
      <formula>IF($B$56="",TRUE)</formula>
    </cfRule>
    <cfRule type="expression" dxfId="46" priority="147" stopIfTrue="1">
      <formula>IF($P$56="",TRUE)</formula>
    </cfRule>
  </conditionalFormatting>
  <conditionalFormatting sqref="D123:E123">
    <cfRule type="expression" dxfId="45" priority="145" stopIfTrue="1">
      <formula>IF(AND(OR($D$45="Yes",$D$45=""),$D$123=""),1,0)</formula>
    </cfRule>
    <cfRule type="expression" dxfId="44" priority="144" stopIfTrue="1">
      <formula>IF($P$57="",TRUE)</formula>
    </cfRule>
    <cfRule type="expression" dxfId="43" priority="143" stopIfTrue="1">
      <formula>IF($B$57="",TRUE)</formula>
    </cfRule>
  </conditionalFormatting>
  <conditionalFormatting sqref="D124:E124">
    <cfRule type="expression" dxfId="42" priority="140" stopIfTrue="1">
      <formula>IF($B$58="",TRUE)</formula>
    </cfRule>
    <cfRule type="expression" dxfId="41" priority="142" stopIfTrue="1">
      <formula>IF(AND(OR($D$46="Yes",$D$46=""),$D$124=""),1,0)</formula>
    </cfRule>
    <cfRule type="expression" dxfId="40" priority="141" stopIfTrue="1">
      <formula>IF($P$58="",TRUE)</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6" stopIfTrue="1">
      <formula>IF(AND(OR($D$48="Yes",$D$48=""),$D$126=""),1,0)</formula>
    </cfRule>
    <cfRule type="expression" dxfId="35" priority="134" stopIfTrue="1">
      <formula>IF($B$60="",TRUE)</formula>
    </cfRule>
    <cfRule type="expression" dxfId="34" priority="135" stopIfTrue="1">
      <formula>IF($P$60="",TRUE)</formula>
    </cfRule>
  </conditionalFormatting>
  <conditionalFormatting sqref="D127:E127">
    <cfRule type="expression" dxfId="33" priority="132" stopIfTrue="1">
      <formula>IF($P$61="",TRUE)</formula>
    </cfRule>
    <cfRule type="expression" dxfId="32" priority="131" stopIfTrue="1">
      <formula>IF($B$61="",TRUE)</formula>
    </cfRule>
    <cfRule type="expression" dxfId="31" priority="133" stopIfTrue="1">
      <formula>IF(AND(OR($D$49="Yes",$D$49=""),$D$127=""),1,0)</formula>
    </cfRule>
  </conditionalFormatting>
  <conditionalFormatting sqref="D128:E128">
    <cfRule type="expression" dxfId="30" priority="130" stopIfTrue="1">
      <formula>IF(AND(OR($D$50="Yes",$D$50=""),$D$128=""),1,0)</formula>
    </cfRule>
    <cfRule type="expression" dxfId="29" priority="128" stopIfTrue="1">
      <formula>IF($B$62="",TRUE)</formula>
    </cfRule>
    <cfRule type="expression" dxfId="28" priority="129" stopIfTrue="1">
      <formula>IF($P$62="",TRUE)</formula>
    </cfRule>
  </conditionalFormatting>
  <conditionalFormatting sqref="D129:E129">
    <cfRule type="expression" dxfId="27" priority="127" stopIfTrue="1">
      <formula>IF(AND(OR($D$51="Yes",$D$51=""),$D$129=""),1,0)</formula>
    </cfRule>
    <cfRule type="expression" dxfId="26" priority="126" stopIfTrue="1">
      <formula>IF($P$63="",TRUE)</formula>
    </cfRule>
    <cfRule type="expression" dxfId="25" priority="125" stopIfTrue="1">
      <formula>IF($B$63="",TRUE)</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475" stopIfTrue="1">
      <formula>IF(AND($D$10="",$D$9=$R$9),TRUE)</formula>
    </cfRule>
    <cfRule type="expression" dxfId="21" priority="365" stopIfTrue="1">
      <formula>IF($D$9=$Q$9,TRUE)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D20" r:id="rId1" xr:uid="{829C9730-C47A-47C9-9697-183AC576BF4D}"/>
    <hyperlink ref="D24" r:id="rId2" xr:uid="{500905CA-4042-4A29-8A67-6433EFE4EEBE}"/>
    <hyperlink ref="G117" r:id="rId3" xr:uid="{8A6EBB19-5352-416D-8B63-9694B597E68E}"/>
  </hyperlinks>
  <pageMargins left="0.70866141732283505" right="0.70866141732283505" top="0.74803149606299202" bottom="0.74803149606299202" header="0.31496062992126" footer="0.31496062992126"/>
  <pageSetup scale="41" fitToHeight="0" orientation="portrait" r:id="rId4"/>
  <headerFooter>
    <oddHeader>&amp;R&amp;"Calibri"&amp;14&amp;KFF0000 L2: Internal use only&amp;1#_x000D_</oddHeader>
  </headerFooter>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5"/>
  <sheetViews>
    <sheetView showGridLines="0" showZeros="0" topLeftCell="A2" zoomScaleNormal="100" workbookViewId="0">
      <pane ySplit="3" topLeftCell="A5" activePane="bottomLeft" state="frozen"/>
      <selection activeCell="B24" sqref="B24:J24"/>
      <selection pane="bottomLeft" activeCell="K8" sqref="K8"/>
    </sheetView>
  </sheetViews>
  <sheetFormatPr defaultColWidth="9" defaultRowHeight="12.75"/>
  <cols>
    <col min="1" max="1" width="13.75" style="170" customWidth="1"/>
    <col min="2" max="2" width="13.125" style="96" customWidth="1"/>
    <col min="3" max="3" width="40.5" style="96" customWidth="1"/>
    <col min="4" max="4" width="30.75" style="96" customWidth="1"/>
    <col min="5" max="5" width="21" style="96" customWidth="1"/>
    <col min="6" max="7" width="14" style="96" customWidth="1"/>
    <col min="8" max="8" width="25" style="96" customWidth="1"/>
    <col min="9" max="9" width="24" style="96" customWidth="1"/>
    <col min="10" max="10" width="18.125" style="96" customWidth="1"/>
    <col min="11" max="11" width="27.125" style="96" customWidth="1"/>
    <col min="12" max="12" width="20.75" style="96" customWidth="1"/>
    <col min="13" max="13" width="35" style="96" customWidth="1"/>
    <col min="14" max="14" width="42" style="96" customWidth="1"/>
    <col min="15" max="15" width="32" style="96" customWidth="1"/>
    <col min="16" max="16" width="23" style="96" customWidth="1"/>
    <col min="17" max="17" width="43.5" style="96" customWidth="1"/>
    <col min="18" max="18" width="7.25" style="96" hidden="1" customWidth="1"/>
    <col min="19" max="19" width="19" style="96" hidden="1" customWidth="1"/>
    <col min="20" max="20" width="13.125" style="96" hidden="1" customWidth="1"/>
    <col min="21" max="21" width="19.5" style="96" hidden="1" customWidth="1"/>
    <col min="22" max="22" width="5.75" style="96" hidden="1" customWidth="1"/>
    <col min="23" max="23" width="14.5" style="96" hidden="1" customWidth="1"/>
    <col min="24" max="24" width="27.25" style="96" hidden="1" customWidth="1"/>
    <col min="25" max="25" width="25.75" style="96" hidden="1" customWidth="1"/>
    <col min="26" max="26" width="22" style="96" hidden="1" customWidth="1"/>
    <col min="27" max="27" width="20.75" style="96" hidden="1" customWidth="1"/>
    <col min="28" max="28" width="20.125" style="315" hidden="1" customWidth="1"/>
    <col min="29" max="29" width="26.25" style="96" hidden="1" customWidth="1"/>
    <col min="30" max="30" width="23.25" style="96" hidden="1" customWidth="1"/>
    <col min="31" max="31" width="26" style="96" hidden="1" customWidth="1"/>
    <col min="32" max="32" width="30.125" style="96" hidden="1" customWidth="1"/>
    <col min="33" max="33" width="26" style="96" hidden="1" customWidth="1"/>
    <col min="34" max="34" width="21" style="96" hidden="1" customWidth="1"/>
    <col min="35" max="39" width="9" style="96" customWidth="1"/>
    <col min="40" max="16384" width="9" style="96"/>
  </cols>
  <sheetData>
    <row r="1" spans="1:34" s="16" customFormat="1" ht="13.5"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65" t="str">
        <f ca="1">OFFSET(L!$C$1,MATCH("Smelter List"&amp;ADDRESS(ROW(),COLUMN(),4),L!$A:$A,0)-1,SL,,)</f>
        <v>Link to "RMAP Conformant Smelter List"</v>
      </c>
      <c r="K2" s="466"/>
      <c r="L2" s="466"/>
      <c r="M2" s="466"/>
      <c r="N2" s="466"/>
      <c r="O2" s="466"/>
      <c r="P2" s="162"/>
      <c r="Q2" s="163"/>
      <c r="R2" s="164"/>
      <c r="S2" s="164"/>
      <c r="T2" s="164"/>
      <c r="AB2" s="312"/>
      <c r="AH2" s="130" t="s">
        <v>25</v>
      </c>
    </row>
    <row r="3" spans="1:34" s="16" customFormat="1" ht="249.6" customHeight="1">
      <c r="A3" s="202"/>
      <c r="B3" s="46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7"/>
      <c r="D3" s="467"/>
      <c r="E3" s="467"/>
      <c r="F3" s="165"/>
      <c r="G3" s="468" t="str">
        <f ca="1">OFFSET(L!$C$1,MATCH("General"&amp;"Cpy",L!$A:$A,0)-1,SL,,)</f>
        <v>© 2025 Responsible Minerals Initiative. All rights reserved.</v>
      </c>
      <c r="H3" s="469"/>
      <c r="I3" s="470"/>
      <c r="J3" s="116"/>
      <c r="K3" s="117"/>
      <c r="M3" s="166"/>
      <c r="N3" s="166"/>
      <c r="O3" s="90"/>
      <c r="P3" s="90"/>
      <c r="Q3" s="191" t="s">
        <v>19343</v>
      </c>
      <c r="R3" s="128"/>
      <c r="S3" s="128"/>
      <c r="T3" s="128"/>
      <c r="W3" s="139"/>
      <c r="X3" s="139"/>
      <c r="Y3" s="139"/>
      <c r="Z3" s="139"/>
      <c r="AB3" s="312"/>
      <c r="AH3" s="130" t="s">
        <v>22</v>
      </c>
    </row>
    <row r="4" spans="1:34" s="140" customFormat="1" ht="68.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20.25">
      <c r="A5" s="198" t="s">
        <v>134</v>
      </c>
      <c r="B5" s="304" t="str">
        <f ca="1">IF(LEN(A5)=0,"",INDEX('Smelter Look-up'!$A:$A,MATCH($A5,'Smelter Look-up'!$E:$E,0)))</f>
        <v>Cobalt</v>
      </c>
      <c r="C5" s="152" t="str">
        <f ca="1">IF(LEN(A5)=0,"",INDEX('Smelter Look-up'!$C:$C,MATCH($A5,'Smelter Look-up'!$E:$E,0)))</f>
        <v>Harima Refinery, Sumitomo Metal Mining</v>
      </c>
      <c r="D5" s="149"/>
      <c r="E5" s="149" t="str">
        <f ca="1">IF(ISERROR($V5),"",OFFSET('Smelter Look-up'!$D$4,$V5-4,0)&amp;"")</f>
        <v>JAPAN</v>
      </c>
      <c r="F5" s="149" t="str">
        <f ca="1">IF(ISERROR($V5),"",OFFSET('Smelter Look-up'!$E$4,$V5-4,0))</f>
        <v>CID003577</v>
      </c>
      <c r="G5" s="149" t="str">
        <f ca="1">IF(C5=$X$4,"Enter smelter details",IF(ISERROR($V5),"",OFFSET('Smelter Look-up'!$F$4,$V5-4,0)))</f>
        <v>RMI</v>
      </c>
      <c r="H5" s="206">
        <f ca="1">IF(ISERROR($V5),"",OFFSET('Smelter Look-up'!$G$4,$V5-4,0))</f>
        <v>0</v>
      </c>
      <c r="I5" s="207" t="str">
        <f ca="1">IF(ISERROR($V5),"",OFFSET('Smelter Look-up'!$H$4,$V5-4,0))</f>
        <v>Kako-gun</v>
      </c>
      <c r="J5" s="207" t="str">
        <f ca="1">IF(ISERROR($V5),"",OFFSET('Smelter Look-up'!$I$4,$V5-4,0))</f>
        <v>Hyogo</v>
      </c>
      <c r="K5" s="150"/>
      <c r="L5" s="150"/>
      <c r="M5" s="150"/>
      <c r="N5" s="150"/>
      <c r="O5" s="150"/>
      <c r="P5" s="209"/>
      <c r="Q5" s="151"/>
      <c r="R5" s="149" t="str">
        <f ca="1">IF(ISERROR($V5),"",OFFSET('Smelter Look-up'!$C$4,$V5-4,0)&amp;"")</f>
        <v>Harima Refinery, Sumitomo Metal Mining</v>
      </c>
      <c r="S5" s="155" t="str">
        <f t="shared" ref="S5:S12" ca="1" si="0">IF(B5="","",IF(ISERROR(MATCH($E5,CL,0)),"Unknown",INDIRECT("'C'!$A$"&amp;MATCH($E5,CL,0)+1)))</f>
        <v>JP</v>
      </c>
      <c r="T5" s="155" t="str">
        <f ca="1">IF(B5="","",IF(ISERROR(MATCH($J5,SorP!$B$1:$B$6226,0)),"",INDIRECT("'SorP'!$A$"&amp;MATCH($S5&amp;$J5,SorP!C:C,0))))</f>
        <v>JP-28</v>
      </c>
      <c r="U5" s="168"/>
      <c r="V5" s="169">
        <f ca="1">IF(C5="",NA(),MATCH($B5&amp;$C5,'Smelter Look-up'!$J:$J,0))</f>
        <v>46</v>
      </c>
      <c r="X5" s="170">
        <f t="shared" ref="X5:X12" ca="1" si="1">IF(AND(C5="Smelter not listed",OR(LEN(D5)=0,LEN(E5)=0)),1,0)</f>
        <v>0</v>
      </c>
      <c r="AB5" s="314" t="str">
        <f t="shared" ref="AB5:AB12" ca="1" si="2">IF(C5="","",B5)</f>
        <v>Cobalt</v>
      </c>
    </row>
    <row r="6" spans="1:34" s="170" customFormat="1" ht="20.25">
      <c r="A6" s="198" t="s">
        <v>157</v>
      </c>
      <c r="B6" s="304" t="str">
        <f ca="1">IF(LEN(A6)=0,"",INDEX('Smelter Look-up'!$A:$A,MATCH($A6,'Smelter Look-up'!$E:$E,0)))</f>
        <v>Cobalt</v>
      </c>
      <c r="C6" s="152" t="str">
        <f ca="1">IF(LEN(A6)=0,"",INDEX('Smelter Look-up'!$C:$C,MATCH($A6,'Smelter Look-up'!$E:$E,0)))</f>
        <v>ICoNiChem</v>
      </c>
      <c r="D6" s="149"/>
      <c r="E6" s="149" t="str">
        <f ca="1">IF(ISERROR($V6),"",OFFSET('Smelter Look-up'!$D$4,$V6-4,0)&amp;"")</f>
        <v>UNITED KINGDOM OF GREAT BRITAIN AND NORTHERN IRELAND</v>
      </c>
      <c r="F6" s="149" t="str">
        <f ca="1">IF(ISERROR($V6),"",OFFSET('Smelter Look-up'!$E$4,$V6-4,0))</f>
        <v>CID003491</v>
      </c>
      <c r="G6" s="149" t="str">
        <f ca="1">IF(C6=$X$4,"Enter smelter details",IF(ISERROR($V6),"",OFFSET('Smelter Look-up'!$F$4,$V6-4,0)))</f>
        <v>RMI</v>
      </c>
      <c r="H6" s="206">
        <f ca="1">IF(ISERROR($V6),"",OFFSET('Smelter Look-up'!$G$4,$V6-4,0))</f>
        <v>0</v>
      </c>
      <c r="I6" s="207" t="str">
        <f ca="1">IF(ISERROR($V6),"",OFFSET('Smelter Look-up'!$H$4,$V6-4,0))</f>
        <v>Widnes</v>
      </c>
      <c r="J6" s="207" t="str">
        <f ca="1">IF(ISERROR($V6),"",OFFSET('Smelter Look-up'!$I$4,$V6-4,0))</f>
        <v>Cheshire West and Chester</v>
      </c>
      <c r="K6" s="150"/>
      <c r="L6" s="150"/>
      <c r="M6" s="150"/>
      <c r="N6" s="150"/>
      <c r="O6" s="150"/>
      <c r="P6" s="209"/>
      <c r="Q6" s="151"/>
      <c r="R6" s="149" t="str">
        <f ca="1">IF(ISERROR($V6),"",OFFSET('Smelter Look-up'!$C$4,$V6-4,0)&amp;"")</f>
        <v>ICoNiChem</v>
      </c>
      <c r="S6" s="155" t="str">
        <f t="shared" ca="1" si="0"/>
        <v>GB</v>
      </c>
      <c r="T6" s="155" t="str">
        <f ca="1">IF(B6="","",IF(ISERROR(MATCH($J6,SorP!$B$1:$B$6226,0)),"",INDIRECT("'SorP'!$A$"&amp;MATCH($S6&amp;$J6,SorP!C:C,0))))</f>
        <v>GB-CHW</v>
      </c>
      <c r="U6" s="168"/>
      <c r="V6" s="169">
        <f ca="1">IF(C6="",NA(),MATCH($B6&amp;$C6,'Smelter Look-up'!$J:$J,0))</f>
        <v>57</v>
      </c>
      <c r="X6" s="170">
        <f t="shared" ca="1" si="1"/>
        <v>0</v>
      </c>
      <c r="AB6" s="314" t="str">
        <f t="shared" ca="1" si="2"/>
        <v>Cobalt</v>
      </c>
    </row>
    <row r="7" spans="1:34" s="170" customFormat="1" ht="20.25">
      <c r="A7" s="198" t="s">
        <v>239</v>
      </c>
      <c r="B7" s="304" t="str">
        <f ca="1">IF(LEN(A7)=0,"",INDEX('Smelter Look-up'!$A:$A,MATCH($A7,'Smelter Look-up'!$E:$E,0)))</f>
        <v>Cobalt</v>
      </c>
      <c r="C7" s="152" t="str">
        <f ca="1">IF(LEN(A7)=0,"",INDEX('Smelter Look-up'!$C:$C,MATCH($A7,'Smelter Look-up'!$E:$E,0)))</f>
        <v>Niihama Nickel Refinery, Sumitomo Metal Mining</v>
      </c>
      <c r="D7" s="149"/>
      <c r="E7" s="149" t="str">
        <f ca="1">IF(ISERROR($V7),"",OFFSET('Smelter Look-up'!$D$4,$V7-4,0)&amp;"")</f>
        <v>JAPAN</v>
      </c>
      <c r="F7" s="149" t="str">
        <f ca="1">IF(ISERROR($V7),"",OFFSET('Smelter Look-up'!$E$4,$V7-4,0))</f>
        <v>CID003278</v>
      </c>
      <c r="G7" s="149" t="str">
        <f ca="1">IF(C7=$X$4,"Enter smelter details",IF(ISERROR($V7),"",OFFSET('Smelter Look-up'!$F$4,$V7-4,0)))</f>
        <v>RMI</v>
      </c>
      <c r="H7" s="206">
        <f ca="1">IF(ISERROR($V7),"",OFFSET('Smelter Look-up'!$G$4,$V7-4,0))</f>
        <v>0</v>
      </c>
      <c r="I7" s="207" t="str">
        <f ca="1">IF(ISERROR($V7),"",OFFSET('Smelter Look-up'!$H$4,$V7-4,0))</f>
        <v>Niihama</v>
      </c>
      <c r="J7" s="207" t="str">
        <f ca="1">IF(ISERROR($V7),"",OFFSET('Smelter Look-up'!$I$4,$V7-4,0))</f>
        <v>Ehime</v>
      </c>
      <c r="K7" s="150"/>
      <c r="L7" s="150"/>
      <c r="M7" s="150"/>
      <c r="N7" s="150"/>
      <c r="O7" s="150"/>
      <c r="P7" s="209"/>
      <c r="Q7" s="151"/>
      <c r="R7" s="149" t="str">
        <f ca="1">IF(ISERROR($V7),"",OFFSET('Smelter Look-up'!$C$4,$V7-4,0)&amp;"")</f>
        <v>Niihama Nickel Refinery, Sumitomo Metal Mining</v>
      </c>
      <c r="S7" s="155" t="str">
        <f t="shared" ca="1" si="0"/>
        <v>JP</v>
      </c>
      <c r="T7" s="155" t="str">
        <f ca="1">IF(B7="","",IF(ISERROR(MATCH($J7,SorP!$B$1:$B$6226,0)),"",INDIRECT("'SorP'!$A$"&amp;MATCH($S7&amp;$J7,SorP!C:C,0))))</f>
        <v>JP-38</v>
      </c>
      <c r="U7" s="168"/>
      <c r="V7" s="169">
        <f ca="1">IF(C7="",NA(),MATCH($B7&amp;$C7,'Smelter Look-up'!$J:$J,0))</f>
        <v>122</v>
      </c>
      <c r="X7" s="170">
        <f t="shared" ca="1" si="1"/>
        <v>0</v>
      </c>
      <c r="AB7" s="314" t="str">
        <f t="shared" ca="1" si="2"/>
        <v>Cobalt</v>
      </c>
    </row>
    <row r="8" spans="1:34" s="170" customFormat="1" ht="20.25">
      <c r="A8" s="198" t="s">
        <v>18656</v>
      </c>
      <c r="B8" s="304" t="str">
        <f ca="1">IF(LEN(A8)=0,"",INDEX('Smelter Look-up'!$A:$A,MATCH($A8,'Smelter Look-up'!$E:$E,0)))</f>
        <v>Copper</v>
      </c>
      <c r="C8" s="152" t="str">
        <f ca="1">IF(LEN(A8)=0,"",INDEX('Smelter Look-up'!$C:$C,MATCH($A8,'Smelter Look-up'!$E:$E,0)))</f>
        <v>Aurubis Hamburg AG</v>
      </c>
      <c r="D8" s="149"/>
      <c r="E8" s="149" t="str">
        <f ca="1">IF(ISERROR($V8),"",OFFSET('Smelter Look-up'!$D$4,$V8-4,0)&amp;"")</f>
        <v>GERMANY</v>
      </c>
      <c r="F8" s="149" t="str">
        <f ca="1">IF(ISERROR($V8),"",OFFSET('Smelter Look-up'!$E$4,$V8-4,0))</f>
        <v>CID004220</v>
      </c>
      <c r="G8" s="149" t="str">
        <f ca="1">IF(C8=$X$4,"Enter smelter details",IF(ISERROR($V8),"",OFFSET('Smelter Look-up'!$F$4,$V8-4,0)))</f>
        <v>RMI</v>
      </c>
      <c r="H8" s="206">
        <f ca="1">IF(ISERROR($V8),"",OFFSET('Smelter Look-up'!$G$4,$V8-4,0))</f>
        <v>0</v>
      </c>
      <c r="I8" s="207" t="str">
        <f ca="1">IF(ISERROR($V8),"",OFFSET('Smelter Look-up'!$H$4,$V8-4,0))</f>
        <v>Hamburg</v>
      </c>
      <c r="J8" s="207" t="str">
        <f ca="1">IF(ISERROR($V8),"",OFFSET('Smelter Look-up'!$I$4,$V8-4,0))</f>
        <v>Hamburg</v>
      </c>
      <c r="K8" s="150"/>
      <c r="L8" s="150"/>
      <c r="M8" s="150"/>
      <c r="N8" s="150"/>
      <c r="O8" s="150"/>
      <c r="P8" s="209"/>
      <c r="Q8" s="151"/>
      <c r="R8" s="149" t="str">
        <f ca="1">IF(ISERROR($V8),"",OFFSET('Smelter Look-up'!$C$4,$V8-4,0)&amp;"")</f>
        <v>Aurubis Hamburg AG</v>
      </c>
      <c r="S8" s="155" t="str">
        <f t="shared" ca="1" si="0"/>
        <v>DE</v>
      </c>
      <c r="T8" s="155" t="str">
        <f ca="1">IF(B8="","",IF(ISERROR(MATCH($J8,SorP!$B$1:$B$6226,0)),"",INDIRECT("'SorP'!$A$"&amp;MATCH($S8&amp;$J8,SorP!C:C,0))))</f>
        <v>DE-HH</v>
      </c>
      <c r="U8" s="168"/>
      <c r="V8" s="169">
        <f ca="1">IF(C8="",NA(),MATCH($B8&amp;$C8,'Smelter Look-up'!$J:$J,0))</f>
        <v>180</v>
      </c>
      <c r="X8" s="170">
        <f t="shared" ca="1" si="1"/>
        <v>0</v>
      </c>
      <c r="AB8" s="314" t="str">
        <f t="shared" ca="1" si="2"/>
        <v>Copper</v>
      </c>
    </row>
    <row r="9" spans="1:34" s="170" customFormat="1" ht="20.25">
      <c r="A9" s="198" t="s">
        <v>18672</v>
      </c>
      <c r="B9" s="304" t="str">
        <f ca="1">IF(LEN(A9)=0,"",INDEX('Smelter Look-up'!$A:$A,MATCH($A9,'Smelter Look-up'!$E:$E,0)))</f>
        <v>Copper</v>
      </c>
      <c r="C9" s="152" t="str">
        <f ca="1">IF(LEN(A9)=0,"",INDEX('Smelter Look-up'!$C:$C,MATCH($A9,'Smelter Look-up'!$E:$E,0)))</f>
        <v>CCR Refinery - Glencore Canada Corporation</v>
      </c>
      <c r="D9" s="149"/>
      <c r="E9" s="149" t="str">
        <f ca="1">IF(ISERROR($V9),"",OFFSET('Smelter Look-up'!$D$4,$V9-4,0)&amp;"")</f>
        <v>CANADA</v>
      </c>
      <c r="F9" s="149" t="str">
        <f ca="1">IF(ISERROR($V9),"",OFFSET('Smelter Look-up'!$E$4,$V9-4,0))</f>
        <v>CID004087</v>
      </c>
      <c r="G9" s="149" t="str">
        <f ca="1">IF(C9=$X$4,"Enter smelter details",IF(ISERROR($V9),"",OFFSET('Smelter Look-up'!$F$4,$V9-4,0)))</f>
        <v>RMI</v>
      </c>
      <c r="H9" s="206">
        <f ca="1">IF(ISERROR($V9),"",OFFSET('Smelter Look-up'!$G$4,$V9-4,0))</f>
        <v>0</v>
      </c>
      <c r="I9" s="207" t="str">
        <f ca="1">IF(ISERROR($V9),"",OFFSET('Smelter Look-up'!$H$4,$V9-4,0))</f>
        <v>Montreal East</v>
      </c>
      <c r="J9" s="207" t="str">
        <f ca="1">IF(ISERROR($V9),"",OFFSET('Smelter Look-up'!$I$4,$V9-4,0))</f>
        <v>Quebec</v>
      </c>
      <c r="K9" s="150"/>
      <c r="L9" s="150"/>
      <c r="M9" s="150"/>
      <c r="N9" s="150"/>
      <c r="O9" s="150"/>
      <c r="P9" s="209"/>
      <c r="Q9" s="151"/>
      <c r="R9" s="149" t="str">
        <f ca="1">IF(ISERROR($V9),"",OFFSET('Smelter Look-up'!$C$4,$V9-4,0)&amp;"")</f>
        <v>CCR Refinery - Glencore Canada Corporation</v>
      </c>
      <c r="S9" s="155" t="str">
        <f t="shared" ca="1" si="0"/>
        <v>CA</v>
      </c>
      <c r="T9" s="155" t="str">
        <f ca="1">IF(B9="","",IF(ISERROR(MATCH($J9,SorP!$B$1:$B$6226,0)),"",INDIRECT("'SorP'!$A$"&amp;MATCH($S9&amp;$J9,SorP!C:C,0))))</f>
        <v>CA-QC</v>
      </c>
      <c r="U9" s="168"/>
      <c r="V9" s="169">
        <f ca="1">IF(C9="",NA(),MATCH($B9&amp;$C9,'Smelter Look-up'!$J:$J,0))</f>
        <v>188</v>
      </c>
      <c r="X9" s="170">
        <f t="shared" ca="1" si="1"/>
        <v>0</v>
      </c>
      <c r="AB9" s="314" t="str">
        <f t="shared" ca="1" si="2"/>
        <v>Copper</v>
      </c>
    </row>
    <row r="10" spans="1:34" s="170" customFormat="1" ht="20.25">
      <c r="A10" s="198" t="s">
        <v>18687</v>
      </c>
      <c r="B10" s="304" t="str">
        <f ca="1">IF(LEN(A10)=0,"",INDEX('Smelter Look-up'!$A:$A,MATCH($A10,'Smelter Look-up'!$E:$E,0)))</f>
        <v>Copper</v>
      </c>
      <c r="C10" s="152" t="str">
        <f ca="1">IF(LEN(A10)=0,"",INDEX('Smelter Look-up'!$C:$C,MATCH($A10,'Smelter Look-up'!$E:$E,0)))</f>
        <v>El Paso (refinery)</v>
      </c>
      <c r="D10" s="149"/>
      <c r="E10" s="149" t="str">
        <f ca="1">IF(ISERROR($V10),"",OFFSET('Smelter Look-up'!$D$4,$V10-4,0)&amp;"")</f>
        <v>UNITED STATES OF AMERICA</v>
      </c>
      <c r="F10" s="149" t="str">
        <f ca="1">IF(ISERROR($V10),"",OFFSET('Smelter Look-up'!$E$4,$V10-4,0))</f>
        <v>CID004344</v>
      </c>
      <c r="G10" s="149" t="str">
        <f ca="1">IF(C10=$X$4,"Enter smelter details",IF(ISERROR($V10),"",OFFSET('Smelter Look-up'!$F$4,$V10-4,0)))</f>
        <v>RMI</v>
      </c>
      <c r="H10" s="206">
        <f ca="1">IF(ISERROR($V10),"",OFFSET('Smelter Look-up'!$G$4,$V10-4,0))</f>
        <v>0</v>
      </c>
      <c r="I10" s="207" t="str">
        <f ca="1">IF(ISERROR($V10),"",OFFSET('Smelter Look-up'!$H$4,$V10-4,0))</f>
        <v>El Paso</v>
      </c>
      <c r="J10" s="207" t="str">
        <f ca="1">IF(ISERROR($V10),"",OFFSET('Smelter Look-up'!$I$4,$V10-4,0))</f>
        <v>Texas</v>
      </c>
      <c r="K10" s="150"/>
      <c r="L10" s="150"/>
      <c r="M10" s="150"/>
      <c r="N10" s="150"/>
      <c r="O10" s="150"/>
      <c r="P10" s="209"/>
      <c r="Q10" s="151"/>
      <c r="R10" s="149" t="str">
        <f ca="1">IF(ISERROR($V10),"",OFFSET('Smelter Look-up'!$C$4,$V10-4,0)&amp;"")</f>
        <v>El Paso (refinery)</v>
      </c>
      <c r="S10" s="155" t="str">
        <f t="shared" ca="1" si="0"/>
        <v>US</v>
      </c>
      <c r="T10" s="155" t="str">
        <f ca="1">IF(B10="","",IF(ISERROR(MATCH($J10,SorP!$B$1:$B$6226,0)),"",INDIRECT("'SorP'!$A$"&amp;MATCH($S10&amp;$J10,SorP!C:C,0))))</f>
        <v>US-TX</v>
      </c>
      <c r="U10" s="168"/>
      <c r="V10" s="169">
        <f ca="1">IF(C10="",NA(),MATCH($B10&amp;$C10,'Smelter Look-up'!$J:$J,0))</f>
        <v>196</v>
      </c>
      <c r="X10" s="170">
        <f t="shared" ca="1" si="1"/>
        <v>0</v>
      </c>
      <c r="AB10" s="314" t="str">
        <f t="shared" ca="1" si="2"/>
        <v>Copper</v>
      </c>
    </row>
    <row r="11" spans="1:34" s="170" customFormat="1" ht="20.25">
      <c r="A11" s="199" t="s">
        <v>19241</v>
      </c>
      <c r="B11" s="304" t="str">
        <f ca="1">IF(LEN(A11)=0,"",INDEX('Smelter Look-up'!$A:$A,MATCH($A11,'Smelter Look-up'!$E:$E,0)))</f>
        <v>Copper</v>
      </c>
      <c r="C11" s="152" t="str">
        <f ca="1">IF(LEN(A11)=0,"",INDEX('Smelter Look-up'!$C:$C,MATCH($A11,'Smelter Look-up'!$E:$E,0)))</f>
        <v>Kennecott Utah Copper LLC</v>
      </c>
      <c r="D11" s="149"/>
      <c r="E11" s="149" t="str">
        <f ca="1">IF(ISERROR($V11),"",OFFSET('Smelter Look-up'!$D$4,$V11-4,0)&amp;"")</f>
        <v>UNITED STATES OF AMERICA</v>
      </c>
      <c r="F11" s="149" t="str">
        <f ca="1">IF(ISERROR($V11),"",OFFSET('Smelter Look-up'!$E$4,$V11-4,0))</f>
        <v>CID005274</v>
      </c>
      <c r="G11" s="149" t="str">
        <f ca="1">IF(C11=$X$4,"Enter smelter details",IF(ISERROR($V11),"",OFFSET('Smelter Look-up'!$F$4,$V11-4,0)))</f>
        <v>RMI</v>
      </c>
      <c r="H11" s="206">
        <f ca="1">IF(ISERROR($V11),"",OFFSET('Smelter Look-up'!$G$4,$V11-4,0))</f>
        <v>0</v>
      </c>
      <c r="I11" s="207" t="str">
        <f ca="1">IF(ISERROR($V11),"",OFFSET('Smelter Look-up'!$H$4,$V11-4,0))</f>
        <v>Salt Lake City</v>
      </c>
      <c r="J11" s="207" t="str">
        <f ca="1">IF(ISERROR($V11),"",OFFSET('Smelter Look-up'!$I$4,$V11-4,0))</f>
        <v>Utah</v>
      </c>
      <c r="K11" s="150"/>
      <c r="L11" s="150"/>
      <c r="M11" s="150"/>
      <c r="N11" s="150"/>
      <c r="O11" s="150"/>
      <c r="P11" s="209"/>
      <c r="Q11" s="151"/>
      <c r="R11" s="149" t="str">
        <f ca="1">IF(ISERROR($V11),"",OFFSET('Smelter Look-up'!$C$4,$V11-4,0)&amp;"")</f>
        <v>Kennecott Utah Copper LLC</v>
      </c>
      <c r="S11" s="155" t="str">
        <f t="shared" ca="1" si="0"/>
        <v>US</v>
      </c>
      <c r="T11" s="155" t="str">
        <f ca="1">IF(B11="","",IF(ISERROR(MATCH($J11,SorP!$B$1:$B$6226,0)),"",INDIRECT("'SorP'!$A$"&amp;MATCH($S11&amp;$J11,SorP!C:C,0))))</f>
        <v>US-UT</v>
      </c>
      <c r="U11" s="168"/>
      <c r="V11" s="169">
        <f ca="1">IF(C11="",NA(),MATCH($B11&amp;$C11,'Smelter Look-up'!$J:$J,0))</f>
        <v>213</v>
      </c>
      <c r="X11" s="170">
        <f t="shared" ca="1" si="1"/>
        <v>0</v>
      </c>
      <c r="AB11" s="314" t="str">
        <f t="shared" ca="1" si="2"/>
        <v>Copper</v>
      </c>
    </row>
    <row r="12" spans="1:34" s="170" customFormat="1" ht="20.25">
      <c r="A12" s="198" t="s">
        <v>18744</v>
      </c>
      <c r="B12" s="304" t="str">
        <f ca="1">IF(LEN(A12)=0,"",INDEX('Smelter Look-up'!$A:$A,MATCH($A12,'Smelter Look-up'!$E:$E,0)))</f>
        <v>Copper</v>
      </c>
      <c r="C12" s="152" t="str">
        <f ca="1">IF(LEN(A12)=0,"",INDEX('Smelter Look-up'!$C:$C,MATCH($A12,'Smelter Look-up'!$E:$E,0)))</f>
        <v>Morenci</v>
      </c>
      <c r="D12" s="149"/>
      <c r="E12" s="149" t="str">
        <f ca="1">IF(ISERROR($V12),"",OFFSET('Smelter Look-up'!$D$4,$V12-4,0)&amp;"")</f>
        <v>UNITED STATES OF AMERICA</v>
      </c>
      <c r="F12" s="149" t="str">
        <f ca="1">IF(ISERROR($V12),"",OFFSET('Smelter Look-up'!$E$4,$V12-4,0))</f>
        <v>CID004356</v>
      </c>
      <c r="G12" s="149" t="str">
        <f ca="1">IF(C12=$X$4,"Enter smelter details",IF(ISERROR($V12),"",OFFSET('Smelter Look-up'!$F$4,$V12-4,0)))</f>
        <v>RMI</v>
      </c>
      <c r="H12" s="206">
        <f ca="1">IF(ISERROR($V12),"",OFFSET('Smelter Look-up'!$G$4,$V12-4,0))</f>
        <v>0</v>
      </c>
      <c r="I12" s="207" t="str">
        <f ca="1">IF(ISERROR($V12),"",OFFSET('Smelter Look-up'!$H$4,$V12-4,0))</f>
        <v>Morenci</v>
      </c>
      <c r="J12" s="207" t="str">
        <f ca="1">IF(ISERROR($V12),"",OFFSET('Smelter Look-up'!$I$4,$V12-4,0))</f>
        <v>Arizona</v>
      </c>
      <c r="K12" s="150"/>
      <c r="L12" s="150"/>
      <c r="M12" s="150"/>
      <c r="N12" s="150"/>
      <c r="O12" s="150"/>
      <c r="P12" s="209"/>
      <c r="Q12" s="151"/>
      <c r="R12" s="149" t="str">
        <f ca="1">IF(ISERROR($V12),"",OFFSET('Smelter Look-up'!$C$4,$V12-4,0)&amp;"")</f>
        <v>Morenci</v>
      </c>
      <c r="S12" s="155" t="str">
        <f t="shared" ca="1" si="0"/>
        <v>US</v>
      </c>
      <c r="T12" s="155" t="str">
        <f ca="1">IF(B12="","",IF(ISERROR(MATCH($J12,SorP!$B$1:$B$6226,0)),"",INDIRECT("'SorP'!$A$"&amp;MATCH($S12&amp;$J12,SorP!C:C,0))))</f>
        <v>US-AZ</v>
      </c>
      <c r="U12" s="168"/>
      <c r="V12" s="169">
        <f ca="1">IF(C12="",NA(),MATCH($B12&amp;$C12,'Smelter Look-up'!$J:$J,0))</f>
        <v>241</v>
      </c>
      <c r="X12" s="170">
        <f t="shared" ca="1" si="1"/>
        <v>0</v>
      </c>
      <c r="AB12" s="314" t="str">
        <f t="shared" ca="1" si="2"/>
        <v>Copper</v>
      </c>
    </row>
    <row r="13" spans="1:34" s="170" customFormat="1" ht="20.25">
      <c r="A13" s="198" t="s">
        <v>18768</v>
      </c>
      <c r="B13" s="304" t="str">
        <f ca="1">IF(LEN(A13)=0,"",INDEX('Smelter Look-up'!$A:$A,MATCH($A13,'Smelter Look-up'!$E:$E,0)))</f>
        <v>Copper</v>
      </c>
      <c r="C13" s="152" t="str">
        <f ca="1">IF(LEN(A13)=0,"",INDEX('Smelter Look-up'!$C:$C,MATCH($A13,'Smelter Look-up'!$E:$E,0)))</f>
        <v>Sierrita</v>
      </c>
      <c r="D13" s="149"/>
      <c r="E13" s="149" t="str">
        <f ca="1">IF(ISERROR($V13),"",OFFSET('Smelter Look-up'!$D$4,$V13-4,0)&amp;"")</f>
        <v>UNITED STATES OF AMERICA</v>
      </c>
      <c r="F13" s="149" t="str">
        <f ca="1">IF(ISERROR($V13),"",OFFSET('Smelter Look-up'!$E$4,$V13-4,0))</f>
        <v>CID004363</v>
      </c>
      <c r="G13" s="149" t="str">
        <f ca="1">IF(C13=$X$4,"Enter smelter details",IF(ISERROR($V13),"",OFFSET('Smelter Look-up'!$F$4,$V13-4,0)))</f>
        <v>RMI</v>
      </c>
      <c r="H13" s="206">
        <f ca="1">IF(ISERROR($V13),"",OFFSET('Smelter Look-up'!$G$4,$V13-4,0))</f>
        <v>0</v>
      </c>
      <c r="I13" s="207" t="str">
        <f ca="1">IF(ISERROR($V13),"",OFFSET('Smelter Look-up'!$H$4,$V13-4,0))</f>
        <v>Green Valley</v>
      </c>
      <c r="J13" s="207" t="str">
        <f ca="1">IF(ISERROR($V13),"",OFFSET('Smelter Look-up'!$I$4,$V13-4,0))</f>
        <v>Arizona</v>
      </c>
      <c r="K13" s="150"/>
      <c r="L13" s="150"/>
      <c r="M13" s="150"/>
      <c r="N13" s="150"/>
      <c r="O13" s="150"/>
      <c r="P13" s="209"/>
      <c r="Q13" s="151"/>
      <c r="R13" s="149" t="str">
        <f ca="1">IF(ISERROR($V13),"",OFFSET('Smelter Look-up'!$C$4,$V13-4,0)&amp;"")</f>
        <v>Sierrita</v>
      </c>
      <c r="S13" s="155" t="str">
        <f t="shared" ref="S13:S63" ca="1" si="3">IF(B13="","",IF(ISERROR(MATCH($E13,CL,0)),"Unknown",INDIRECT("'C'!$A$"&amp;MATCH($E13,CL,0)+1)))</f>
        <v>US</v>
      </c>
      <c r="T13" s="155" t="str">
        <f ca="1">IF(B13="","",IF(ISERROR(MATCH($J13,SorP!$B$1:$B$6226,0)),"",INDIRECT("'SorP'!$A$"&amp;MATCH($S13&amp;$J13,SorP!C:C,0))))</f>
        <v>US-AZ</v>
      </c>
      <c r="U13" s="168"/>
      <c r="V13" s="169">
        <f ca="1">IF(C13="",NA(),MATCH($B13&amp;$C13,'Smelter Look-up'!$J:$J,0))</f>
        <v>261</v>
      </c>
      <c r="X13" s="170">
        <f t="shared" ref="X13:X62" ca="1" si="4">IF(AND(C13="Smelter not listed",OR(LEN(D13)=0,LEN(E13)=0)),1,0)</f>
        <v>0</v>
      </c>
      <c r="AB13" s="314" t="str">
        <f t="shared" ref="AB13:AB69" ca="1" si="5">IF(C13="","",B13)</f>
        <v>Copper</v>
      </c>
    </row>
    <row r="14" spans="1:34" s="170" customFormat="1" ht="20.25">
      <c r="A14" s="199" t="s">
        <v>18778</v>
      </c>
      <c r="B14" s="304" t="str">
        <f ca="1">IF(LEN(A14)=0,"",INDEX('Smelter Look-up'!$A:$A,MATCH($A14,'Smelter Look-up'!$E:$E,0)))</f>
        <v>Copper</v>
      </c>
      <c r="C14" s="152" t="str">
        <f ca="1">IF(LEN(A14)=0,"",INDEX('Smelter Look-up'!$C:$C,MATCH($A14,'Smelter Look-up'!$E:$E,0)))</f>
        <v>Vale Copper Cliff Nickel Refinery</v>
      </c>
      <c r="D14" s="149"/>
      <c r="E14" s="149" t="str">
        <f ca="1">IF(ISERROR($V14),"",OFFSET('Smelter Look-up'!$D$4,$V14-4,0)&amp;"")</f>
        <v>CANADA</v>
      </c>
      <c r="F14" s="149" t="str">
        <f ca="1">IF(ISERROR($V14),"",OFFSET('Smelter Look-up'!$E$4,$V14-4,0))</f>
        <v>CID004428</v>
      </c>
      <c r="G14" s="149" t="str">
        <f ca="1">IF(C14=$X$4,"Enter smelter details",IF(ISERROR($V14),"",OFFSET('Smelter Look-up'!$F$4,$V14-4,0)))</f>
        <v>RMI</v>
      </c>
      <c r="H14" s="206">
        <f ca="1">IF(ISERROR($V14),"",OFFSET('Smelter Look-up'!$G$4,$V14-4,0))</f>
        <v>0</v>
      </c>
      <c r="I14" s="207" t="str">
        <f ca="1">IF(ISERROR($V14),"",OFFSET('Smelter Look-up'!$H$4,$V14-4,0))</f>
        <v>Sudbury</v>
      </c>
      <c r="J14" s="207" t="str">
        <f ca="1">IF(ISERROR($V14),"",OFFSET('Smelter Look-up'!$I$4,$V14-4,0))</f>
        <v>Ontario</v>
      </c>
      <c r="K14" s="150"/>
      <c r="L14" s="150"/>
      <c r="M14" s="150"/>
      <c r="N14" s="150"/>
      <c r="O14" s="150"/>
      <c r="P14" s="209"/>
      <c r="Q14" s="151"/>
      <c r="R14" s="149" t="str">
        <f ca="1">IF(ISERROR($V14),"",OFFSET('Smelter Look-up'!$C$4,$V14-4,0)&amp;"")</f>
        <v>Vale Copper Cliff Nickel Refinery</v>
      </c>
      <c r="S14" s="155" t="str">
        <f t="shared" ca="1" si="3"/>
        <v>CA</v>
      </c>
      <c r="T14" s="155" t="str">
        <f ca="1">IF(B14="","",IF(ISERROR(MATCH($J14,SorP!$B$1:$B$6226,0)),"",INDIRECT("'SorP'!$A$"&amp;MATCH($S14&amp;$J14,SorP!C:C,0))))</f>
        <v>CA-ON</v>
      </c>
      <c r="U14" s="168"/>
      <c r="V14" s="169">
        <f ca="1">IF(C14="",NA(),MATCH($B14&amp;$C14,'Smelter Look-up'!$J:$J,0))</f>
        <v>271</v>
      </c>
      <c r="X14" s="170">
        <f t="shared" ca="1" si="4"/>
        <v>0</v>
      </c>
      <c r="AB14" s="314" t="str">
        <f t="shared" ca="1" si="5"/>
        <v>Copper</v>
      </c>
    </row>
    <row r="15" spans="1:34" s="170" customFormat="1" ht="20.25">
      <c r="A15" s="199" t="s">
        <v>18872</v>
      </c>
      <c r="B15" s="304" t="str">
        <f ca="1">IF(LEN(A15)=0,"",INDEX('Smelter Look-up'!$A:$A,MATCH($A15,'Smelter Look-up'!$E:$E,0)))</f>
        <v>Nickel</v>
      </c>
      <c r="C15" s="152" t="str">
        <f ca="1">IF(LEN(A15)=0,"",INDEX('Smelter Look-up'!$C:$C,MATCH($A15,'Smelter Look-up'!$E:$E,0)))</f>
        <v>Attero Recycling Pvt Ltd</v>
      </c>
      <c r="D15" s="149"/>
      <c r="E15" s="149" t="str">
        <f ca="1">IF(ISERROR($V15),"",OFFSET('Smelter Look-up'!$D$4,$V15-4,0)&amp;"")</f>
        <v>INDIA</v>
      </c>
      <c r="F15" s="149" t="str">
        <f ca="1">IF(ISERROR($V15),"",OFFSET('Smelter Look-up'!$E$4,$V15-4,0))</f>
        <v>CID004698</v>
      </c>
      <c r="G15" s="149" t="str">
        <f ca="1">IF(C15=$X$4,"Enter smelter details",IF(ISERROR($V15),"",OFFSET('Smelter Look-up'!$F$4,$V15-4,0)))</f>
        <v>RMI</v>
      </c>
      <c r="H15" s="206">
        <f ca="1">IF(ISERROR($V15),"",OFFSET('Smelter Look-up'!$G$4,$V15-4,0))</f>
        <v>0</v>
      </c>
      <c r="I15" s="207" t="str">
        <f ca="1">IF(ISERROR($V15),"",OFFSET('Smelter Look-up'!$H$4,$V15-4,0))</f>
        <v>Roorkee</v>
      </c>
      <c r="J15" s="207" t="str">
        <f ca="1">IF(ISERROR($V15),"",OFFSET('Smelter Look-up'!$I$4,$V15-4,0))</f>
        <v>Uttarākhand</v>
      </c>
      <c r="K15" s="150"/>
      <c r="L15" s="150"/>
      <c r="M15" s="150"/>
      <c r="N15" s="150"/>
      <c r="O15" s="150"/>
      <c r="P15" s="209"/>
      <c r="Q15" s="151"/>
      <c r="R15" s="149" t="str">
        <f ca="1">IF(ISERROR($V15),"",OFFSET('Smelter Look-up'!$C$4,$V15-4,0)&amp;"")</f>
        <v>Attero Recycling Pvt Ltd</v>
      </c>
      <c r="S15" s="155" t="str">
        <f t="shared" ca="1" si="3"/>
        <v>IN</v>
      </c>
      <c r="T15" s="155" t="str">
        <f ca="1">IF(B15="","",IF(ISERROR(MATCH($J15,SorP!$B$1:$B$6226,0)),"",INDIRECT("'SorP'!$A$"&amp;MATCH($S15&amp;$J15,SorP!C:C,0))))</f>
        <v>IN-UK</v>
      </c>
      <c r="U15" s="168"/>
      <c r="V15" s="169">
        <f ca="1">IF(C15="",NA(),MATCH($B15&amp;$C15,'Smelter Look-up'!$J:$J,0))</f>
        <v>379</v>
      </c>
      <c r="X15" s="170">
        <f t="shared" ca="1" si="4"/>
        <v>0</v>
      </c>
      <c r="AB15" s="314" t="str">
        <f t="shared" ca="1" si="5"/>
        <v>Nickel</v>
      </c>
    </row>
    <row r="16" spans="1:34" s="170" customFormat="1" ht="20.25">
      <c r="A16" s="198" t="s">
        <v>18890</v>
      </c>
      <c r="B16" s="304" t="str">
        <f ca="1">IF(LEN(A16)=0,"",INDEX('Smelter Look-up'!$A:$A,MATCH($A16,'Smelter Look-up'!$E:$E,0)))</f>
        <v>Nickel</v>
      </c>
      <c r="C16" s="152" t="str">
        <f ca="1">IF(LEN(A16)=0,"",INDEX('Smelter Look-up'!$C:$C,MATCH($A16,'Smelter Look-up'!$E:$E,0)))</f>
        <v>IconiChem</v>
      </c>
      <c r="D16" s="149"/>
      <c r="E16" s="149" t="str">
        <f ca="1">IF(ISERROR($V16),"",OFFSET('Smelter Look-up'!$D$4,$V16-4,0)&amp;"")</f>
        <v>UNITED KINGDOM OF GREAT BRITAIN AND NORTHERN IRELAND</v>
      </c>
      <c r="F16" s="149" t="str">
        <f ca="1">IF(ISERROR($V16),"",OFFSET('Smelter Look-up'!$E$4,$V16-4,0))</f>
        <v>CID004618</v>
      </c>
      <c r="G16" s="149" t="str">
        <f ca="1">IF(C16=$X$4,"Enter smelter details",IF(ISERROR($V16),"",OFFSET('Smelter Look-up'!$F$4,$V16-4,0)))</f>
        <v>RMI</v>
      </c>
      <c r="H16" s="206">
        <f ca="1">IF(ISERROR($V16),"",OFFSET('Smelter Look-up'!$G$4,$V16-4,0))</f>
        <v>0</v>
      </c>
      <c r="I16" s="207" t="str">
        <f ca="1">IF(ISERROR($V16),"",OFFSET('Smelter Look-up'!$H$4,$V16-4,0))</f>
        <v>Widnes</v>
      </c>
      <c r="J16" s="207" t="str">
        <f ca="1">IF(ISERROR($V16),"",OFFSET('Smelter Look-up'!$I$4,$V16-4,0))</f>
        <v>Cheshire West and Chester</v>
      </c>
      <c r="K16" s="150"/>
      <c r="L16" s="150"/>
      <c r="M16" s="150"/>
      <c r="N16" s="150"/>
      <c r="O16" s="150"/>
      <c r="P16" s="209"/>
      <c r="Q16" s="151"/>
      <c r="R16" s="149" t="str">
        <f ca="1">IF(ISERROR($V16),"",OFFSET('Smelter Look-up'!$C$4,$V16-4,0)&amp;"")</f>
        <v>IconiChem</v>
      </c>
      <c r="S16" s="155" t="str">
        <f t="shared" ca="1" si="3"/>
        <v>GB</v>
      </c>
      <c r="T16" s="155" t="str">
        <f ca="1">IF(B16="","",IF(ISERROR(MATCH($J16,SorP!$B$1:$B$6226,0)),"",INDIRECT("'SorP'!$A$"&amp;MATCH($S16&amp;$J16,SorP!C:C,0))))</f>
        <v>GB-CHW</v>
      </c>
      <c r="U16" s="168"/>
      <c r="V16" s="169">
        <f ca="1">IF(C16="",NA(),MATCH($B16&amp;$C16,'Smelter Look-up'!$J:$J,0))</f>
        <v>396</v>
      </c>
      <c r="X16" s="170">
        <f t="shared" ca="1" si="4"/>
        <v>0</v>
      </c>
      <c r="AB16" s="314" t="str">
        <f t="shared" ca="1" si="5"/>
        <v>Nickel</v>
      </c>
    </row>
    <row r="17" spans="1:28" s="170" customFormat="1" ht="20.25">
      <c r="A17" s="198" t="s">
        <v>18915</v>
      </c>
      <c r="B17" s="304" t="str">
        <f ca="1">IF(LEN(A17)=0,"",INDEX('Smelter Look-up'!$A:$A,MATCH($A17,'Smelter Look-up'!$E:$E,0)))</f>
        <v>Nickel</v>
      </c>
      <c r="C17" s="152" t="str">
        <f ca="1">IF(LEN(A17)=0,"",INDEX('Smelter Look-up'!$C:$C,MATCH($A17,'Smelter Look-up'!$E:$E,0)))</f>
        <v>Taganito HPAL Nickel Corporation (THPAL)</v>
      </c>
      <c r="D17" s="149"/>
      <c r="E17" s="149" t="str">
        <f ca="1">IF(ISERROR($V17),"",OFFSET('Smelter Look-up'!$D$4,$V17-4,0)&amp;"")</f>
        <v>PHILIPPINES</v>
      </c>
      <c r="F17" s="149" t="str">
        <f ca="1">IF(ISERROR($V17),"",OFFSET('Smelter Look-up'!$E$4,$V17-4,0))</f>
        <v>CID004821</v>
      </c>
      <c r="G17" s="149" t="str">
        <f ca="1">IF(C17=$X$4,"Enter smelter details",IF(ISERROR($V17),"",OFFSET('Smelter Look-up'!$F$4,$V17-4,0)))</f>
        <v>RMI</v>
      </c>
      <c r="H17" s="206">
        <f ca="1">IF(ISERROR($V17),"",OFFSET('Smelter Look-up'!$G$4,$V17-4,0))</f>
        <v>0</v>
      </c>
      <c r="I17" s="207" t="str">
        <f ca="1">IF(ISERROR($V17),"",OFFSET('Smelter Look-up'!$H$4,$V17-4,0))</f>
        <v>Claver</v>
      </c>
      <c r="J17" s="207" t="str">
        <f ca="1">IF(ISERROR($V17),"",OFFSET('Smelter Look-up'!$I$4,$V17-4,0))</f>
        <v>Surigao del Norte</v>
      </c>
      <c r="K17" s="150"/>
      <c r="L17" s="150"/>
      <c r="M17" s="150"/>
      <c r="N17" s="150"/>
      <c r="O17" s="150"/>
      <c r="P17" s="209"/>
      <c r="Q17" s="151"/>
      <c r="R17" s="149" t="str">
        <f ca="1">IF(ISERROR($V17),"",OFFSET('Smelter Look-up'!$C$4,$V17-4,0)&amp;"")</f>
        <v>Taganito HPAL Nickel Corporation (THPAL)</v>
      </c>
      <c r="S17" s="155" t="str">
        <f t="shared" ca="1" si="3"/>
        <v>PH</v>
      </c>
      <c r="T17" s="155" t="str">
        <f ca="1">IF(B17="","",IF(ISERROR(MATCH($J17,SorP!$B$1:$B$6226,0)),"",INDIRECT("'SorP'!$A$"&amp;MATCH($S17&amp;$J17,SorP!C:C,0))))</f>
        <v>PH-SUN</v>
      </c>
      <c r="U17" s="168"/>
      <c r="V17" s="169">
        <f ca="1">IF(C17="",NA(),MATCH($B17&amp;$C17,'Smelter Look-up'!$J:$J,0))</f>
        <v>431</v>
      </c>
      <c r="X17" s="170">
        <f t="shared" ca="1" si="4"/>
        <v>0</v>
      </c>
      <c r="AB17" s="314" t="str">
        <f t="shared" ca="1" si="5"/>
        <v>Nickel</v>
      </c>
    </row>
    <row r="18" spans="1:28" s="170" customFormat="1" ht="20.25">
      <c r="A18" s="198" t="s">
        <v>18915</v>
      </c>
      <c r="B18" s="304" t="str">
        <f ca="1">IF(LEN(A18)=0,"",INDEX('Smelter Look-up'!$A:$A,MATCH($A18,'Smelter Look-up'!$E:$E,0)))</f>
        <v>Nickel</v>
      </c>
      <c r="C18" s="152" t="str">
        <f ca="1">IF(LEN(A18)=0,"",INDEX('Smelter Look-up'!$C:$C,MATCH($A18,'Smelter Look-up'!$E:$E,0)))</f>
        <v>Taganito HPAL Nickel Corporation (THPAL)</v>
      </c>
      <c r="D18" s="149"/>
      <c r="E18" s="149" t="str">
        <f ca="1">IF(ISERROR($V18),"",OFFSET('Smelter Look-up'!$D$4,$V18-4,0)&amp;"")</f>
        <v>PHILIPPINES</v>
      </c>
      <c r="F18" s="149" t="str">
        <f ca="1">IF(ISERROR($V18),"",OFFSET('Smelter Look-up'!$E$4,$V18-4,0))</f>
        <v>CID004821</v>
      </c>
      <c r="G18" s="149" t="str">
        <f ca="1">IF(C18=$X$4,"Enter smelter details",IF(ISERROR($V18),"",OFFSET('Smelter Look-up'!$F$4,$V18-4,0)))</f>
        <v>RMI</v>
      </c>
      <c r="H18" s="206">
        <f ca="1">IF(ISERROR($V18),"",OFFSET('Smelter Look-up'!$G$4,$V18-4,0))</f>
        <v>0</v>
      </c>
      <c r="I18" s="207" t="str">
        <f ca="1">IF(ISERROR($V18),"",OFFSET('Smelter Look-up'!$H$4,$V18-4,0))</f>
        <v>Claver</v>
      </c>
      <c r="J18" s="207" t="str">
        <f ca="1">IF(ISERROR($V18),"",OFFSET('Smelter Look-up'!$I$4,$V18-4,0))</f>
        <v>Surigao del Norte</v>
      </c>
      <c r="K18" s="150"/>
      <c r="L18" s="150"/>
      <c r="M18" s="150"/>
      <c r="N18" s="150"/>
      <c r="O18" s="150"/>
      <c r="P18" s="209"/>
      <c r="Q18" s="151"/>
      <c r="R18" s="149" t="str">
        <f ca="1">IF(ISERROR($V18),"",OFFSET('Smelter Look-up'!$C$4,$V18-4,0)&amp;"")</f>
        <v>Taganito HPAL Nickel Corporation (THPAL)</v>
      </c>
      <c r="S18" s="155" t="str">
        <f t="shared" ca="1" si="3"/>
        <v>PH</v>
      </c>
      <c r="T18" s="155" t="str">
        <f ca="1">IF(B18="","",IF(ISERROR(MATCH($J18,SorP!$B$1:$B$6226,0)),"",INDIRECT("'SorP'!$A$"&amp;MATCH($S18&amp;$J18,SorP!C:C,0))))</f>
        <v>PH-SUN</v>
      </c>
      <c r="U18" s="168"/>
      <c r="V18" s="169">
        <f ca="1">IF(C18="",NA(),MATCH($B18&amp;$C18,'Smelter Look-up'!$J:$J,0))</f>
        <v>431</v>
      </c>
      <c r="X18" s="170">
        <f t="shared" ca="1" si="4"/>
        <v>0</v>
      </c>
      <c r="AB18" s="314" t="str">
        <f t="shared" ca="1" si="5"/>
        <v>Nickel</v>
      </c>
    </row>
    <row r="19" spans="1:28" s="170" customFormat="1" ht="20.25">
      <c r="A19" s="198" t="s">
        <v>19257</v>
      </c>
      <c r="B19" s="304" t="str">
        <f ca="1">IF(LEN(A19)=0,"",INDEX('Smelter Look-up'!$A:$A,MATCH($A19,'Smelter Look-up'!$E:$E,0)))</f>
        <v>Nickel</v>
      </c>
      <c r="C19" s="152" t="str">
        <f ca="1">IF(LEN(A19)=0,"",INDEX('Smelter Look-up'!$C:$C,MATCH($A19,'Smelter Look-up'!$E:$E,0)))</f>
        <v>Umicore Olen</v>
      </c>
      <c r="D19" s="149"/>
      <c r="E19" s="149" t="str">
        <f ca="1">IF(ISERROR($V19),"",OFFSET('Smelter Look-up'!$D$4,$V19-4,0)&amp;"")</f>
        <v>BELGIUM</v>
      </c>
      <c r="F19" s="149" t="str">
        <f ca="1">IF(ISERROR($V19),"",OFFSET('Smelter Look-up'!$E$4,$V19-4,0))</f>
        <v>CID005249</v>
      </c>
      <c r="G19" s="149" t="str">
        <f ca="1">IF(C19=$X$4,"Enter smelter details",IF(ISERROR($V19),"",OFFSET('Smelter Look-up'!$F$4,$V19-4,0)))</f>
        <v>RMI</v>
      </c>
      <c r="H19" s="206">
        <f ca="1">IF(ISERROR($V19),"",OFFSET('Smelter Look-up'!$G$4,$V19-4,0))</f>
        <v>0</v>
      </c>
      <c r="I19" s="207" t="str">
        <f ca="1">IF(ISERROR($V19),"",OFFSET('Smelter Look-up'!$H$4,$V19-4,0))</f>
        <v>Olen</v>
      </c>
      <c r="J19" s="207" t="str">
        <f ca="1">IF(ISERROR($V19),"",OFFSET('Smelter Look-up'!$I$4,$V19-4,0))</f>
        <v>Antwerpen</v>
      </c>
      <c r="K19" s="150"/>
      <c r="L19" s="150"/>
      <c r="M19" s="150"/>
      <c r="N19" s="150"/>
      <c r="O19" s="150"/>
      <c r="P19" s="209"/>
      <c r="Q19" s="151"/>
      <c r="R19" s="149" t="str">
        <f ca="1">IF(ISERROR($V19),"",OFFSET('Smelter Look-up'!$C$4,$V19-4,0)&amp;"")</f>
        <v>Umicore Olen</v>
      </c>
      <c r="S19" s="155" t="str">
        <f t="shared" ca="1" si="3"/>
        <v>BE</v>
      </c>
      <c r="T19" s="155" t="str">
        <f ca="1">IF(B19="","",IF(ISERROR(MATCH($J19,SorP!$B$1:$B$6226,0)),"",INDIRECT("'SorP'!$A$"&amp;MATCH($S19&amp;$J19,SorP!C:C,0))))</f>
        <v>BE-VAN</v>
      </c>
      <c r="U19" s="168"/>
      <c r="V19" s="169">
        <f ca="1">IF(C19="",NA(),MATCH($B19&amp;$C19,'Smelter Look-up'!$J:$J,0))</f>
        <v>434</v>
      </c>
      <c r="X19" s="170">
        <f t="shared" ca="1" si="4"/>
        <v>0</v>
      </c>
      <c r="AB19" s="314" t="str">
        <f t="shared" ca="1" si="5"/>
        <v>Nickel</v>
      </c>
    </row>
    <row r="20" spans="1:28" s="170" customFormat="1" ht="20.25">
      <c r="A20" s="199"/>
      <c r="B20" s="304" t="str">
        <f>IF(LEN(A20)=0,"",INDEX('Smelter Look-up'!$A:$A,MATCH($A20,'Smelter Look-up'!$E:$E,0)))</f>
        <v/>
      </c>
      <c r="C20" s="152" t="str">
        <f>IF(LEN(A20)=0,"",INDEX('Smelter Look-up'!$C:$C,MATCH($A20,'Smelter Look-up'!$E:$E,0)))</f>
        <v/>
      </c>
      <c r="D20" s="149"/>
      <c r="E20" s="149" t="str">
        <f ca="1">IF(ISERROR($V20),"",OFFSET('Smelter Look-up'!$D$4,$V20-4,0)&amp;"")</f>
        <v/>
      </c>
      <c r="F20" s="149" t="str">
        <f ca="1">IF(ISERROR($V20),"",OFFSET('Smelter Look-up'!$E$4,$V20-4,0))</f>
        <v/>
      </c>
      <c r="G20" s="149"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0"/>
      <c r="L20" s="150"/>
      <c r="M20" s="150"/>
      <c r="N20" s="150"/>
      <c r="O20" s="150"/>
      <c r="P20" s="209"/>
      <c r="Q20" s="151"/>
      <c r="R20" s="149" t="str">
        <f ca="1">IF(ISERROR($V20),"",OFFSET('Smelter Look-up'!$C$4,$V20-4,0)&amp;"")</f>
        <v/>
      </c>
      <c r="S20" s="155" t="str">
        <f t="shared" ca="1" si="3"/>
        <v/>
      </c>
      <c r="T20" s="155" t="str">
        <f ca="1">IF(B20="","",IF(ISERROR(MATCH($J20,SorP!$B$1:$B$6226,0)),"",INDIRECT("'SorP'!$A$"&amp;MATCH($S20&amp;$J20,SorP!C:C,0))))</f>
        <v/>
      </c>
      <c r="U20" s="168"/>
      <c r="V20" s="169" t="e">
        <f>IF(C20="",NA(),MATCH($B20&amp;$C20,'Smelter Look-up'!$J:$J,0))</f>
        <v>#N/A</v>
      </c>
      <c r="X20" s="170">
        <f t="shared" ca="1" si="4"/>
        <v>0</v>
      </c>
      <c r="AB20" s="314" t="str">
        <f t="shared" si="5"/>
        <v/>
      </c>
    </row>
    <row r="21" spans="1:28" s="170" customFormat="1" ht="20.25">
      <c r="A21" s="198"/>
      <c r="B21" s="304" t="str">
        <f>IF(LEN(A21)=0,"",INDEX('Smelter Look-up'!$A:$A,MATCH($A21,'Smelter Look-up'!$E:$E,0)))</f>
        <v/>
      </c>
      <c r="C21" s="152" t="str">
        <f>IF(LEN(A21)=0,"",INDEX('Smelter Look-up'!$C:$C,MATCH($A21,'Smelter Look-up'!$E:$E,0)))</f>
        <v/>
      </c>
      <c r="D21" s="149"/>
      <c r="E21" s="149" t="str">
        <f ca="1">IF(ISERROR($V21),"",OFFSET('Smelter Look-up'!$D$4,$V21-4,0)&amp;"")</f>
        <v/>
      </c>
      <c r="F21" s="149" t="str">
        <f ca="1">IF(ISERROR($V21),"",OFFSET('Smelter Look-up'!$E$4,$V21-4,0))</f>
        <v/>
      </c>
      <c r="G21" s="149"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0"/>
      <c r="L21" s="150"/>
      <c r="M21" s="150"/>
      <c r="N21" s="150"/>
      <c r="O21" s="150"/>
      <c r="P21" s="209"/>
      <c r="Q21" s="151"/>
      <c r="R21" s="149" t="str">
        <f ca="1">IF(ISERROR($V21),"",OFFSET('Smelter Look-up'!$C$4,$V21-4,0)&amp;"")</f>
        <v/>
      </c>
      <c r="S21" s="155" t="str">
        <f t="shared" ca="1" si="3"/>
        <v/>
      </c>
      <c r="T21" s="155" t="str">
        <f ca="1">IF(B21="","",IF(ISERROR(MATCH($J21,SorP!$B$1:$B$6226,0)),"",INDIRECT("'SorP'!$A$"&amp;MATCH($S21&amp;$J21,SorP!C:C,0))))</f>
        <v/>
      </c>
      <c r="U21" s="168"/>
      <c r="V21" s="169" t="e">
        <f>IF(C21="",NA(),MATCH($B21&amp;$C21,'Smelter Look-up'!$J:$J,0))</f>
        <v>#N/A</v>
      </c>
      <c r="X21" s="170">
        <f t="shared" ca="1" si="4"/>
        <v>0</v>
      </c>
      <c r="AB21" s="314" t="str">
        <f t="shared" si="5"/>
        <v/>
      </c>
    </row>
    <row r="22" spans="1:28" s="170" customFormat="1" ht="20.25">
      <c r="A22" s="198"/>
      <c r="B22" s="304" t="str">
        <f>IF(LEN(A22)=0,"",INDEX('Smelter Look-up'!$A:$A,MATCH($A22,'Smelter Look-up'!$E:$E,0)))</f>
        <v/>
      </c>
      <c r="C22" s="152" t="str">
        <f>IF(LEN(A22)=0,"",INDEX('Smelter Look-up'!$C:$C,MATCH($A22,'Smelter Look-up'!$E:$E,0)))</f>
        <v/>
      </c>
      <c r="D22" s="149"/>
      <c r="E22" s="149" t="str">
        <f ca="1">IF(ISERROR($V22),"",OFFSET('Smelter Look-up'!$D$4,$V22-4,0)&amp;"")</f>
        <v/>
      </c>
      <c r="F22" s="149" t="str">
        <f ca="1">IF(ISERROR($V22),"",OFFSET('Smelter Look-up'!$E$4,$V22-4,0))</f>
        <v/>
      </c>
      <c r="G22" s="149"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0"/>
      <c r="L22" s="150"/>
      <c r="M22" s="150"/>
      <c r="N22" s="150"/>
      <c r="O22" s="150"/>
      <c r="P22" s="209"/>
      <c r="Q22" s="151"/>
      <c r="R22" s="149" t="str">
        <f ca="1">IF(ISERROR($V22),"",OFFSET('Smelter Look-up'!$C$4,$V22-4,0)&amp;"")</f>
        <v/>
      </c>
      <c r="S22" s="155" t="str">
        <f t="shared" ca="1" si="3"/>
        <v/>
      </c>
      <c r="T22" s="155" t="str">
        <f ca="1">IF(B22="","",IF(ISERROR(MATCH($J22,SorP!$B$1:$B$6226,0)),"",INDIRECT("'SorP'!$A$"&amp;MATCH($S22&amp;$J22,SorP!C:C,0))))</f>
        <v/>
      </c>
      <c r="U22" s="168"/>
      <c r="V22" s="169" t="e">
        <f>IF(C22="",NA(),MATCH($B22&amp;$C22,'Smelter Look-up'!$J:$J,0))</f>
        <v>#N/A</v>
      </c>
      <c r="X22" s="170">
        <f t="shared" ca="1" si="4"/>
        <v>0</v>
      </c>
      <c r="AB22" s="314" t="str">
        <f t="shared" si="5"/>
        <v/>
      </c>
    </row>
    <row r="23" spans="1:28" s="170" customFormat="1" ht="20.25">
      <c r="A23" s="198"/>
      <c r="B23" s="304" t="str">
        <f>IF(LEN(A23)=0,"",INDEX('Smelter Look-up'!$A:$A,MATCH($A23,'Smelter Look-up'!$E:$E,0)))</f>
        <v/>
      </c>
      <c r="C23" s="152" t="str">
        <f>IF(LEN(A23)=0,"",INDEX('Smelter Look-up'!$C:$C,MATCH($A23,'Smelter Look-up'!$E:$E,0)))</f>
        <v/>
      </c>
      <c r="D23" s="149"/>
      <c r="E23" s="149" t="str">
        <f ca="1">IF(ISERROR($V23),"",OFFSET('Smelter Look-up'!$D$4,$V23-4,0)&amp;"")</f>
        <v/>
      </c>
      <c r="F23" s="149" t="str">
        <f ca="1">IF(ISERROR($V23),"",OFFSET('Smelter Look-up'!$E$4,$V23-4,0))</f>
        <v/>
      </c>
      <c r="G23" s="149"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0"/>
      <c r="L23" s="150"/>
      <c r="M23" s="150"/>
      <c r="N23" s="150"/>
      <c r="O23" s="150"/>
      <c r="P23" s="209"/>
      <c r="Q23" s="151"/>
      <c r="R23" s="149" t="str">
        <f ca="1">IF(ISERROR($V23),"",OFFSET('Smelter Look-up'!$C$4,$V23-4,0)&amp;"")</f>
        <v/>
      </c>
      <c r="S23" s="155" t="str">
        <f t="shared" ca="1" si="3"/>
        <v/>
      </c>
      <c r="T23" s="155" t="str">
        <f ca="1">IF(B23="","",IF(ISERROR(MATCH($J23,SorP!$B$1:$B$6226,0)),"",INDIRECT("'SorP'!$A$"&amp;MATCH($S23&amp;$J23,SorP!C:C,0))))</f>
        <v/>
      </c>
      <c r="U23" s="168"/>
      <c r="V23" s="169" t="e">
        <f>IF(C23="",NA(),MATCH($B23&amp;$C23,'Smelter Look-up'!$J:$J,0))</f>
        <v>#N/A</v>
      </c>
      <c r="X23" s="170">
        <f t="shared" ca="1" si="4"/>
        <v>0</v>
      </c>
      <c r="AB23" s="314" t="str">
        <f t="shared" si="5"/>
        <v/>
      </c>
    </row>
    <row r="24" spans="1:28" s="170" customFormat="1" ht="20.25">
      <c r="A24" s="155"/>
      <c r="B24" s="304" t="str">
        <f>IF(LEN(A24)=0,"",INDEX('Smelter Look-up'!$A:$A,MATCH($A24,'Smelter Look-up'!$E:$E,0)))</f>
        <v/>
      </c>
      <c r="C24" s="152" t="str">
        <f>IF(LEN(A24)=0,"",INDEX('Smelter Look-up'!$C:$C,MATCH($A24,'Smelter Look-up'!$E:$E,0)))</f>
        <v/>
      </c>
      <c r="D24" s="149"/>
      <c r="E24" s="149" t="str">
        <f ca="1">IF(ISERROR($V24),"",OFFSET('Smelter Look-up'!$D$4,$V24-4,0)&amp;"")</f>
        <v/>
      </c>
      <c r="F24" s="149" t="str">
        <f ca="1">IF(ISERROR($V24),"",OFFSET('Smelter Look-up'!$E$4,$V24-4,0))</f>
        <v/>
      </c>
      <c r="G24" s="149"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0"/>
      <c r="L24" s="150"/>
      <c r="M24" s="150"/>
      <c r="N24" s="150"/>
      <c r="O24" s="150"/>
      <c r="P24" s="209"/>
      <c r="Q24" s="151"/>
      <c r="R24" s="149" t="str">
        <f ca="1">IF(ISERROR($V24),"",OFFSET('Smelter Look-up'!$C$4,$V24-4,0)&amp;"")</f>
        <v/>
      </c>
      <c r="S24" s="155" t="str">
        <f t="shared" ca="1" si="3"/>
        <v/>
      </c>
      <c r="T24" s="155" t="str">
        <f ca="1">IF(B24="","",IF(ISERROR(MATCH($J24,SorP!$B$1:$B$6226,0)),"",INDIRECT("'SorP'!$A$"&amp;MATCH($S24&amp;$J24,SorP!C:C,0))))</f>
        <v/>
      </c>
      <c r="U24" s="168"/>
      <c r="V24" s="169" t="e">
        <f>IF(C24="",NA(),MATCH($B24&amp;$C24,'Smelter Look-up'!$J:$J,0))</f>
        <v>#N/A</v>
      </c>
      <c r="X24" s="170">
        <f t="shared" ca="1" si="4"/>
        <v>0</v>
      </c>
      <c r="AB24" s="314" t="str">
        <f t="shared" si="5"/>
        <v/>
      </c>
    </row>
    <row r="25" spans="1:28" s="170" customFormat="1" ht="20.25">
      <c r="A25" s="155"/>
      <c r="B25" s="304" t="str">
        <f>IF(LEN(A25)=0,"",INDEX('Smelter Look-up'!$A:$A,MATCH($A25,'Smelter Look-up'!$E:$E,0)))</f>
        <v/>
      </c>
      <c r="C25" s="152" t="str">
        <f>IF(LEN(A25)=0,"",INDEX('Smelter Look-up'!$C:$C,MATCH($A25,'Smelter Look-up'!$E:$E,0)))</f>
        <v/>
      </c>
      <c r="D25" s="149"/>
      <c r="E25" s="149" t="str">
        <f ca="1">IF(ISERROR($V25),"",OFFSET('Smelter Look-up'!$D$4,$V25-4,0)&amp;"")</f>
        <v/>
      </c>
      <c r="F25" s="149" t="str">
        <f ca="1">IF(ISERROR($V25),"",OFFSET('Smelter Look-up'!$E$4,$V25-4,0))</f>
        <v/>
      </c>
      <c r="G25" s="149"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0"/>
      <c r="L25" s="150"/>
      <c r="M25" s="150"/>
      <c r="N25" s="150"/>
      <c r="O25" s="150"/>
      <c r="P25" s="209"/>
      <c r="Q25" s="151"/>
      <c r="R25" s="149" t="str">
        <f ca="1">IF(ISERROR($V25),"",OFFSET('Smelter Look-up'!$C$4,$V25-4,0)&amp;"")</f>
        <v/>
      </c>
      <c r="S25" s="155" t="str">
        <f t="shared" ca="1" si="3"/>
        <v/>
      </c>
      <c r="T25" s="155" t="str">
        <f ca="1">IF(B25="","",IF(ISERROR(MATCH($J25,SorP!$B$1:$B$6226,0)),"",INDIRECT("'SorP'!$A$"&amp;MATCH($S25&amp;$J25,SorP!C:C,0))))</f>
        <v/>
      </c>
      <c r="U25" s="168"/>
      <c r="V25" s="169" t="e">
        <f>IF(C25="",NA(),MATCH($B25&amp;$C25,'Smelter Look-up'!$J:$J,0))</f>
        <v>#N/A</v>
      </c>
      <c r="X25" s="170">
        <f t="shared" ca="1" si="4"/>
        <v>0</v>
      </c>
      <c r="AB25" s="314" t="str">
        <f t="shared" si="5"/>
        <v/>
      </c>
    </row>
    <row r="26" spans="1:28" s="170" customFormat="1" ht="20.25">
      <c r="A26" s="155"/>
      <c r="B26" s="304" t="str">
        <f>IF(LEN(A26)=0,"",INDEX('Smelter Look-up'!$A:$A,MATCH($A26,'Smelter Look-up'!$E:$E,0)))</f>
        <v/>
      </c>
      <c r="C26" s="152" t="str">
        <f>IF(LEN(A26)=0,"",INDEX('Smelter Look-up'!$C:$C,MATCH($A26,'Smelter Look-up'!$E:$E,0)))</f>
        <v/>
      </c>
      <c r="D26" s="149"/>
      <c r="E26" s="149" t="str">
        <f ca="1">IF(ISERROR($V26),"",OFFSET('Smelter Look-up'!$D$4,$V26-4,0)&amp;"")</f>
        <v/>
      </c>
      <c r="F26" s="149" t="str">
        <f ca="1">IF(ISERROR($V26),"",OFFSET('Smelter Look-up'!$E$4,$V26-4,0))</f>
        <v/>
      </c>
      <c r="G26" s="149"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0"/>
      <c r="L26" s="150"/>
      <c r="M26" s="150"/>
      <c r="N26" s="150"/>
      <c r="O26" s="150"/>
      <c r="P26" s="209"/>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ca="1" si="4"/>
        <v>0</v>
      </c>
      <c r="AB26" s="314" t="str">
        <f t="shared" si="5"/>
        <v/>
      </c>
    </row>
    <row r="27" spans="1:28" s="170" customFormat="1" ht="20.25">
      <c r="A27" s="155"/>
      <c r="B27" s="304"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14" t="str">
        <f t="shared" si="5"/>
        <v/>
      </c>
    </row>
    <row r="28" spans="1:28" s="170" customFormat="1" ht="20.25">
      <c r="A28" s="155"/>
      <c r="B28" s="304"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0"/>
      <c r="L28" s="150"/>
      <c r="M28" s="150"/>
      <c r="N28" s="150"/>
      <c r="O28" s="150"/>
      <c r="P28" s="209"/>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14" t="str">
        <f t="shared" si="5"/>
        <v/>
      </c>
    </row>
    <row r="29" spans="1:28" s="170" customFormat="1" ht="20.25">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14" t="str">
        <f t="shared" si="5"/>
        <v/>
      </c>
    </row>
    <row r="30" spans="1:28" s="170" customFormat="1" ht="20.25">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14" t="str">
        <f t="shared" si="5"/>
        <v/>
      </c>
    </row>
    <row r="31" spans="1:28" s="170" customFormat="1" ht="20.25">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14" t="str">
        <f t="shared" si="5"/>
        <v/>
      </c>
    </row>
    <row r="32" spans="1:28" s="170" customFormat="1" ht="20.25">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14" t="str">
        <f t="shared" si="5"/>
        <v/>
      </c>
    </row>
    <row r="33" spans="1:28" s="170" customFormat="1" ht="20.25">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14" t="str">
        <f t="shared" si="5"/>
        <v/>
      </c>
    </row>
    <row r="34" spans="1:28" s="170" customFormat="1" ht="20.25">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14" t="str">
        <f t="shared" si="5"/>
        <v/>
      </c>
    </row>
    <row r="35" spans="1:28" s="170" customFormat="1" ht="20.25">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14" t="str">
        <f t="shared" si="5"/>
        <v/>
      </c>
    </row>
    <row r="36" spans="1:28" s="170" customFormat="1" ht="20.25">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14" t="str">
        <f t="shared" si="5"/>
        <v/>
      </c>
    </row>
    <row r="37" spans="1:28" s="170" customFormat="1" ht="20.25">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14" t="str">
        <f t="shared" si="5"/>
        <v/>
      </c>
    </row>
    <row r="38" spans="1:28" s="170" customFormat="1" ht="20.25">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14" t="str">
        <f t="shared" si="5"/>
        <v/>
      </c>
    </row>
    <row r="39" spans="1:28" s="170" customFormat="1" ht="20.25">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14" t="str">
        <f t="shared" si="5"/>
        <v/>
      </c>
    </row>
    <row r="40" spans="1:28" s="170" customFormat="1" ht="20.25">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14" t="str">
        <f t="shared" si="5"/>
        <v/>
      </c>
    </row>
    <row r="41" spans="1:28" s="170" customFormat="1" ht="20.25">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14" t="str">
        <f t="shared" si="5"/>
        <v/>
      </c>
    </row>
    <row r="42" spans="1:28" s="170" customFormat="1" ht="20.25">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14" t="str">
        <f t="shared" si="5"/>
        <v/>
      </c>
    </row>
    <row r="43" spans="1:28" s="170" customFormat="1" ht="20.25">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4" t="str">
        <f t="shared" si="5"/>
        <v/>
      </c>
    </row>
    <row r="44" spans="1:28" s="170" customFormat="1" ht="20.25">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4" t="str">
        <f t="shared" si="5"/>
        <v/>
      </c>
    </row>
    <row r="45" spans="1:28" s="170" customFormat="1" ht="20.25">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4" t="str">
        <f t="shared" si="5"/>
        <v/>
      </c>
    </row>
    <row r="46" spans="1:28" s="170" customFormat="1" ht="20.25">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4" t="str">
        <f t="shared" si="5"/>
        <v/>
      </c>
    </row>
    <row r="47" spans="1:28" s="170" customFormat="1" ht="20.25">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4" t="str">
        <f t="shared" si="5"/>
        <v/>
      </c>
    </row>
    <row r="48" spans="1:28" s="170" customFormat="1" ht="20.25">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4" t="str">
        <f t="shared" si="5"/>
        <v/>
      </c>
    </row>
    <row r="49" spans="1:28" s="170" customFormat="1" ht="20.25">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14" t="str">
        <f t="shared" si="5"/>
        <v/>
      </c>
    </row>
    <row r="50" spans="1:28" s="170" customFormat="1" ht="20.25">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14" t="str">
        <f t="shared" si="5"/>
        <v/>
      </c>
    </row>
    <row r="51" spans="1:28" s="170" customFormat="1" ht="20.25">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14" t="str">
        <f t="shared" si="5"/>
        <v/>
      </c>
    </row>
    <row r="52" spans="1:28" s="170" customFormat="1" ht="20.25">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14" t="str">
        <f t="shared" si="5"/>
        <v/>
      </c>
    </row>
    <row r="53" spans="1:28" s="170" customFormat="1" ht="20.25">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14" t="str">
        <f t="shared" si="5"/>
        <v/>
      </c>
    </row>
    <row r="54" spans="1:28" s="170" customFormat="1" ht="20.25">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ca="1" si="4"/>
        <v>0</v>
      </c>
      <c r="AB54" s="314" t="str">
        <f t="shared" si="5"/>
        <v/>
      </c>
    </row>
    <row r="55" spans="1:28" s="170" customFormat="1" ht="20.25">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3"/>
        <v/>
      </c>
      <c r="T55" s="155" t="str">
        <f ca="1">IF(B55="","",IF(ISERROR(MATCH($J55,SorP!$B$1:$B$6226,0)),"",INDIRECT("'SorP'!$A$"&amp;MATCH($S55&amp;$J55,SorP!C:C,0))))</f>
        <v/>
      </c>
      <c r="U55" s="168"/>
      <c r="V55" s="169" t="e">
        <f>IF(C55="",NA(),MATCH($B55&amp;$C55,'Smelter Look-up'!$J:$J,0))</f>
        <v>#N/A</v>
      </c>
      <c r="X55" s="170">
        <f t="shared" ca="1" si="4"/>
        <v>0</v>
      </c>
      <c r="AB55" s="314" t="str">
        <f t="shared" si="5"/>
        <v/>
      </c>
    </row>
    <row r="56" spans="1:28" s="170" customFormat="1" ht="20.25">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3"/>
        <v/>
      </c>
      <c r="T56" s="155" t="str">
        <f ca="1">IF(B56="","",IF(ISERROR(MATCH($J56,SorP!$B$1:$B$6226,0)),"",INDIRECT("'SorP'!$A$"&amp;MATCH($S56&amp;$J56,SorP!C:C,0))))</f>
        <v/>
      </c>
      <c r="U56" s="168"/>
      <c r="V56" s="169" t="e">
        <f>IF(C56="",NA(),MATCH($B56&amp;$C56,'Smelter Look-up'!$J:$J,0))</f>
        <v>#N/A</v>
      </c>
      <c r="X56" s="170">
        <f t="shared" ca="1" si="4"/>
        <v>0</v>
      </c>
      <c r="AB56" s="314" t="str">
        <f t="shared" si="5"/>
        <v/>
      </c>
    </row>
    <row r="57" spans="1:28" s="170" customFormat="1" ht="20.25">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3"/>
        <v/>
      </c>
      <c r="T57" s="155" t="str">
        <f ca="1">IF(B57="","",IF(ISERROR(MATCH($J57,SorP!$B$1:$B$6226,0)),"",INDIRECT("'SorP'!$A$"&amp;MATCH($S57&amp;$J57,SorP!C:C,0))))</f>
        <v/>
      </c>
      <c r="U57" s="168"/>
      <c r="V57" s="169" t="e">
        <f>IF(C57="",NA(),MATCH($B57&amp;$C57,'Smelter Look-up'!$J:$J,0))</f>
        <v>#N/A</v>
      </c>
      <c r="X57" s="170">
        <f t="shared" ca="1" si="4"/>
        <v>0</v>
      </c>
      <c r="AB57" s="314" t="str">
        <f t="shared" si="5"/>
        <v/>
      </c>
    </row>
    <row r="58" spans="1:28" s="170" customFormat="1" ht="20.25">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3"/>
        <v/>
      </c>
      <c r="T58" s="155" t="str">
        <f ca="1">IF(B58="","",IF(ISERROR(MATCH($J58,SorP!$B$1:$B$6226,0)),"",INDIRECT("'SorP'!$A$"&amp;MATCH($S58&amp;$J58,SorP!C:C,0))))</f>
        <v/>
      </c>
      <c r="U58" s="168"/>
      <c r="V58" s="169" t="e">
        <f>IF(C58="",NA(),MATCH($B58&amp;$C58,'Smelter Look-up'!$J:$J,0))</f>
        <v>#N/A</v>
      </c>
      <c r="X58" s="170">
        <f t="shared" ca="1" si="4"/>
        <v>0</v>
      </c>
      <c r="AB58" s="314" t="str">
        <f t="shared" si="5"/>
        <v/>
      </c>
    </row>
    <row r="59" spans="1:28" s="170" customFormat="1" ht="20.25">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3"/>
        <v/>
      </c>
      <c r="T59" s="155" t="str">
        <f ca="1">IF(B59="","",IF(ISERROR(MATCH($J59,SorP!$B$1:$B$6226,0)),"",INDIRECT("'SorP'!$A$"&amp;MATCH($S59&amp;$J59,SorP!C:C,0))))</f>
        <v/>
      </c>
      <c r="U59" s="168"/>
      <c r="V59" s="169" t="e">
        <f>IF(C59="",NA(),MATCH($B59&amp;$C59,'Smelter Look-up'!$J:$J,0))</f>
        <v>#N/A</v>
      </c>
      <c r="X59" s="170">
        <f t="shared" ca="1" si="4"/>
        <v>0</v>
      </c>
      <c r="AB59" s="314" t="str">
        <f t="shared" si="5"/>
        <v/>
      </c>
    </row>
    <row r="60" spans="1:28" s="170" customFormat="1" ht="20.25">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3"/>
        <v/>
      </c>
      <c r="T60" s="155" t="str">
        <f ca="1">IF(B60="","",IF(ISERROR(MATCH($J60,SorP!$B$1:$B$6226,0)),"",INDIRECT("'SorP'!$A$"&amp;MATCH($S60&amp;$J60,SorP!C:C,0))))</f>
        <v/>
      </c>
      <c r="U60" s="168"/>
      <c r="V60" s="169" t="e">
        <f>IF(C60="",NA(),MATCH($B60&amp;$C60,'Smelter Look-up'!$J:$J,0))</f>
        <v>#N/A</v>
      </c>
      <c r="X60" s="170">
        <f t="shared" ca="1" si="4"/>
        <v>0</v>
      </c>
      <c r="AB60" s="314" t="str">
        <f t="shared" si="5"/>
        <v/>
      </c>
    </row>
    <row r="61" spans="1:28" s="170" customFormat="1" ht="20.25">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3"/>
        <v/>
      </c>
      <c r="T61" s="155" t="str">
        <f ca="1">IF(B61="","",IF(ISERROR(MATCH($J61,SorP!$B$1:$B$6226,0)),"",INDIRECT("'SorP'!$A$"&amp;MATCH($S61&amp;$J61,SorP!C:C,0))))</f>
        <v/>
      </c>
      <c r="U61" s="168"/>
      <c r="V61" s="169" t="e">
        <f>IF(C61="",NA(),MATCH($B61&amp;$C61,'Smelter Look-up'!$J:$J,0))</f>
        <v>#N/A</v>
      </c>
      <c r="X61" s="170">
        <f t="shared" ca="1" si="4"/>
        <v>0</v>
      </c>
      <c r="AB61" s="314" t="str">
        <f t="shared" si="5"/>
        <v/>
      </c>
    </row>
    <row r="62" spans="1:28" s="170" customFormat="1" ht="20.25">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ca="1" si="3"/>
        <v/>
      </c>
      <c r="T62" s="155" t="str">
        <f ca="1">IF(B62="","",IF(ISERROR(MATCH($J62,SorP!$B$1:$B$6226,0)),"",INDIRECT("'SorP'!$A$"&amp;MATCH($S62&amp;$J62,SorP!C:C,0))))</f>
        <v/>
      </c>
      <c r="U62" s="168"/>
      <c r="V62" s="169" t="e">
        <f>IF(C62="",NA(),MATCH($B62&amp;$C62,'Smelter Look-up'!$J:$J,0))</f>
        <v>#N/A</v>
      </c>
      <c r="X62" s="170">
        <f t="shared" ca="1" si="4"/>
        <v>0</v>
      </c>
      <c r="AB62" s="314" t="str">
        <f t="shared" si="5"/>
        <v/>
      </c>
    </row>
    <row r="63" spans="1:28" s="170" customFormat="1" ht="20.25">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3"/>
        <v/>
      </c>
      <c r="T63" s="155" t="str">
        <f ca="1">IF(B63="","",IF(ISERROR(MATCH($J63,SorP!$B$1:$B$6226,0)),"",INDIRECT("'SorP'!$A$"&amp;MATCH($S63&amp;$J63,SorP!C:C,0))))</f>
        <v/>
      </c>
      <c r="U63" s="168"/>
      <c r="V63" s="169" t="e">
        <f>IF(C63="",NA(),MATCH($B63&amp;$C63,'Smelter Look-up'!$J:$J,0))</f>
        <v>#N/A</v>
      </c>
      <c r="X63" s="170">
        <f t="shared" ref="X63:X126" ca="1" si="6">IF(AND(C63="Smelter not listed",OR(LEN(D63)=0,LEN(E63)=0)),1,0)</f>
        <v>0</v>
      </c>
      <c r="AB63" s="314" t="str">
        <f t="shared" si="5"/>
        <v/>
      </c>
    </row>
    <row r="64" spans="1:28" s="170" customFormat="1" ht="20.25">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ref="S64:S127" ca="1" si="7">IF(B64="","",IF(ISERROR(MATCH($E64,CL,0)),"Unknown",INDIRECT("'C'!$A$"&amp;MATCH($E64,CL,0)+1)))</f>
        <v/>
      </c>
      <c r="T64" s="155" t="str">
        <f ca="1">IF(B64="","",IF(ISERROR(MATCH($J64,SorP!$B$1:$B$6226,0)),"",INDIRECT("'SorP'!$A$"&amp;MATCH($S64&amp;$J64,SorP!C:C,0))))</f>
        <v/>
      </c>
      <c r="U64" s="168"/>
      <c r="V64" s="169" t="e">
        <f>IF(C64="",NA(),MATCH($B64&amp;$C64,'Smelter Look-up'!$J:$J,0))</f>
        <v>#N/A</v>
      </c>
      <c r="X64" s="170">
        <f t="shared" ca="1" si="6"/>
        <v>0</v>
      </c>
      <c r="AB64" s="314" t="str">
        <f t="shared" si="5"/>
        <v/>
      </c>
    </row>
    <row r="65" spans="1:28" s="170" customFormat="1" ht="20.25">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si="5"/>
        <v/>
      </c>
    </row>
    <row r="66" spans="1:28" s="170" customFormat="1" ht="20.25">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5"/>
        <v/>
      </c>
    </row>
    <row r="67" spans="1:28" s="170" customFormat="1" ht="20.25">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5"/>
        <v/>
      </c>
    </row>
    <row r="68" spans="1:28" s="170" customFormat="1" ht="20.25">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si="5"/>
        <v/>
      </c>
    </row>
    <row r="69" spans="1:28" s="170" customFormat="1" ht="20.25">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si="5"/>
        <v/>
      </c>
    </row>
    <row r="70" spans="1:28" s="170" customFormat="1" ht="20.25">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ref="AB70:AB133" si="8">IF(C70="","",B70)</f>
        <v/>
      </c>
    </row>
    <row r="71" spans="1:28" s="170" customFormat="1" ht="20.25">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25">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25">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25">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25">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25">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25">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25">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25">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25">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25">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25">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25">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25">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25">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25">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25">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25">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25">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25">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25">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25">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25">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25">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25">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25">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25">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25">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25">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25">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25">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25">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25">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25">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25">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25">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25">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25">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25">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25">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25">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25">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25">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25">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25">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25">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25">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25">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25">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25">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4" t="str">
        <f t="shared" si="8"/>
        <v/>
      </c>
    </row>
    <row r="121" spans="1:28" s="170" customFormat="1" ht="20.25">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4" t="str">
        <f t="shared" si="8"/>
        <v/>
      </c>
    </row>
    <row r="122" spans="1:28" s="170" customFormat="1" ht="20.25">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14" t="str">
        <f t="shared" si="8"/>
        <v/>
      </c>
    </row>
    <row r="123" spans="1:28" s="170" customFormat="1" ht="20.25">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ca="1" si="6"/>
        <v>0</v>
      </c>
      <c r="AB123" s="314" t="str">
        <f t="shared" si="8"/>
        <v/>
      </c>
    </row>
    <row r="124" spans="1:28" s="170" customFormat="1" ht="20.25">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7"/>
        <v/>
      </c>
      <c r="T124" s="155" t="str">
        <f ca="1">IF(B124="","",IF(ISERROR(MATCH($J124,SorP!$B$1:$B$6226,0)),"",INDIRECT("'SorP'!$A$"&amp;MATCH($S124&amp;$J124,SorP!C:C,0))))</f>
        <v/>
      </c>
      <c r="U124" s="168"/>
      <c r="V124" s="169" t="e">
        <f>IF(C124="",NA(),MATCH($B124&amp;$C124,'Smelter Look-up'!$J:$J,0))</f>
        <v>#N/A</v>
      </c>
      <c r="X124" s="170">
        <f t="shared" ca="1" si="6"/>
        <v>0</v>
      </c>
      <c r="AB124" s="314" t="str">
        <f t="shared" si="8"/>
        <v/>
      </c>
    </row>
    <row r="125" spans="1:28" s="170" customFormat="1" ht="20.25">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7"/>
        <v/>
      </c>
      <c r="T125" s="155" t="str">
        <f ca="1">IF(B125="","",IF(ISERROR(MATCH($J125,SorP!$B$1:$B$6226,0)),"",INDIRECT("'SorP'!$A$"&amp;MATCH($S125&amp;$J125,SorP!C:C,0))))</f>
        <v/>
      </c>
      <c r="U125" s="168"/>
      <c r="V125" s="169" t="e">
        <f>IF(C125="",NA(),MATCH($B125&amp;$C125,'Smelter Look-up'!$J:$J,0))</f>
        <v>#N/A</v>
      </c>
      <c r="X125" s="170">
        <f t="shared" ca="1" si="6"/>
        <v>0</v>
      </c>
      <c r="AB125" s="314" t="str">
        <f t="shared" si="8"/>
        <v/>
      </c>
    </row>
    <row r="126" spans="1:28" s="170" customFormat="1" ht="20.25">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7"/>
        <v/>
      </c>
      <c r="T126" s="155" t="str">
        <f ca="1">IF(B126="","",IF(ISERROR(MATCH($J126,SorP!$B$1:$B$6226,0)),"",INDIRECT("'SorP'!$A$"&amp;MATCH($S126&amp;$J126,SorP!C:C,0))))</f>
        <v/>
      </c>
      <c r="U126" s="168"/>
      <c r="V126" s="169" t="e">
        <f>IF(C126="",NA(),MATCH($B126&amp;$C126,'Smelter Look-up'!$J:$J,0))</f>
        <v>#N/A</v>
      </c>
      <c r="X126" s="170">
        <f t="shared" ca="1" si="6"/>
        <v>0</v>
      </c>
      <c r="AB126" s="314" t="str">
        <f t="shared" si="8"/>
        <v/>
      </c>
    </row>
    <row r="127" spans="1:28" s="170" customFormat="1" ht="20.25">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7"/>
        <v/>
      </c>
      <c r="T127" s="155" t="str">
        <f ca="1">IF(B127="","",IF(ISERROR(MATCH($J127,SorP!$B$1:$B$6226,0)),"",INDIRECT("'SorP'!$A$"&amp;MATCH($S127&amp;$J127,SorP!C:C,0))))</f>
        <v/>
      </c>
      <c r="U127" s="168"/>
      <c r="V127" s="169" t="e">
        <f>IF(C127="",NA(),MATCH($B127&amp;$C127,'Smelter Look-up'!$J:$J,0))</f>
        <v>#N/A</v>
      </c>
      <c r="X127" s="170">
        <f t="shared" ref="X127:X190" ca="1" si="9">IF(AND(C127="Smelter not listed",OR(LEN(D127)=0,LEN(E127)=0)),1,0)</f>
        <v>0</v>
      </c>
      <c r="AB127" s="314" t="str">
        <f t="shared" si="8"/>
        <v/>
      </c>
    </row>
    <row r="128" spans="1:28" s="170" customFormat="1" ht="20.25">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ref="S128:S191" ca="1" si="10">IF(B128="","",IF(ISERROR(MATCH($E128,CL,0)),"Unknown",INDIRECT("'C'!$A$"&amp;MATCH($E128,CL,0)+1)))</f>
        <v/>
      </c>
      <c r="T128" s="155" t="str">
        <f ca="1">IF(B128="","",IF(ISERROR(MATCH($J128,SorP!$B$1:$B$6226,0)),"",INDIRECT("'SorP'!$A$"&amp;MATCH($S128&amp;$J128,SorP!C:C,0))))</f>
        <v/>
      </c>
      <c r="U128" s="168"/>
      <c r="V128" s="169" t="e">
        <f>IF(C128="",NA(),MATCH($B128&amp;$C128,'Smelter Look-up'!$J:$J,0))</f>
        <v>#N/A</v>
      </c>
      <c r="X128" s="170">
        <f t="shared" ca="1" si="9"/>
        <v>0</v>
      </c>
      <c r="AB128" s="314" t="str">
        <f t="shared" si="8"/>
        <v/>
      </c>
    </row>
    <row r="129" spans="1:28" s="170" customFormat="1" ht="20.25">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8"/>
        <v/>
      </c>
    </row>
    <row r="130" spans="1:28" s="170" customFormat="1" ht="20.25">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8"/>
        <v/>
      </c>
    </row>
    <row r="131" spans="1:28" s="170" customFormat="1" ht="20.25">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8"/>
        <v/>
      </c>
    </row>
    <row r="132" spans="1:28" s="170" customFormat="1" ht="20.25">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si="8"/>
        <v/>
      </c>
    </row>
    <row r="133" spans="1:28" s="170" customFormat="1" ht="20.25">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8"/>
        <v/>
      </c>
    </row>
    <row r="134" spans="1:28" s="170" customFormat="1" ht="20.25">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ref="AB134:AB197" si="11">IF(C134="","",B134)</f>
        <v/>
      </c>
    </row>
    <row r="135" spans="1:28" s="170" customFormat="1" ht="20.25">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25">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25">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25">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25">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25">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25">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25">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25">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25">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25">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25">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25">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25">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25">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25">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25">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25">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25">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25">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25">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25">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25">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25">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25">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25">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25">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25">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25">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25">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25">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25">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25">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25">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25">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25">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25">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25">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25">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25">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25">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25">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25">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25">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25">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25">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25">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25">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25">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25">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4" t="str">
        <f t="shared" si="11"/>
        <v/>
      </c>
    </row>
    <row r="185" spans="1:28" s="170" customFormat="1" ht="20.25">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4" t="str">
        <f t="shared" si="11"/>
        <v/>
      </c>
    </row>
    <row r="186" spans="1:28" s="170" customFormat="1" ht="20.25">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14" t="str">
        <f t="shared" si="11"/>
        <v/>
      </c>
    </row>
    <row r="187" spans="1:28" s="170" customFormat="1" ht="20.25">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ca="1" si="9"/>
        <v>0</v>
      </c>
      <c r="AB187" s="314" t="str">
        <f t="shared" si="11"/>
        <v/>
      </c>
    </row>
    <row r="188" spans="1:28" s="170" customFormat="1" ht="20.25">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0"/>
        <v/>
      </c>
      <c r="T188" s="155" t="str">
        <f ca="1">IF(B188="","",IF(ISERROR(MATCH($J188,SorP!$B$1:$B$6226,0)),"",INDIRECT("'SorP'!$A$"&amp;MATCH($S188&amp;$J188,SorP!C:C,0))))</f>
        <v/>
      </c>
      <c r="U188" s="168"/>
      <c r="V188" s="169" t="e">
        <f>IF(C188="",NA(),MATCH($B188&amp;$C188,'Smelter Look-up'!$J:$J,0))</f>
        <v>#N/A</v>
      </c>
      <c r="X188" s="170">
        <f t="shared" ca="1" si="9"/>
        <v>0</v>
      </c>
      <c r="AB188" s="314" t="str">
        <f t="shared" si="11"/>
        <v/>
      </c>
    </row>
    <row r="189" spans="1:28" s="170" customFormat="1" ht="20.25">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0"/>
        <v/>
      </c>
      <c r="T189" s="155" t="str">
        <f ca="1">IF(B189="","",IF(ISERROR(MATCH($J189,SorP!$B$1:$B$6226,0)),"",INDIRECT("'SorP'!$A$"&amp;MATCH($S189&amp;$J189,SorP!C:C,0))))</f>
        <v/>
      </c>
      <c r="U189" s="168"/>
      <c r="V189" s="169" t="e">
        <f>IF(C189="",NA(),MATCH($B189&amp;$C189,'Smelter Look-up'!$J:$J,0))</f>
        <v>#N/A</v>
      </c>
      <c r="X189" s="170">
        <f t="shared" ca="1" si="9"/>
        <v>0</v>
      </c>
      <c r="AB189" s="314" t="str">
        <f t="shared" si="11"/>
        <v/>
      </c>
    </row>
    <row r="190" spans="1:28" s="170" customFormat="1" ht="20.25">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0"/>
        <v/>
      </c>
      <c r="T190" s="155" t="str">
        <f ca="1">IF(B190="","",IF(ISERROR(MATCH($J190,SorP!$B$1:$B$6226,0)),"",INDIRECT("'SorP'!$A$"&amp;MATCH($S190&amp;$J190,SorP!C:C,0))))</f>
        <v/>
      </c>
      <c r="U190" s="168"/>
      <c r="V190" s="169" t="e">
        <f>IF(C190="",NA(),MATCH($B190&amp;$C190,'Smelter Look-up'!$J:$J,0))</f>
        <v>#N/A</v>
      </c>
      <c r="X190" s="170">
        <f t="shared" ca="1" si="9"/>
        <v>0</v>
      </c>
      <c r="AB190" s="314" t="str">
        <f t="shared" si="11"/>
        <v/>
      </c>
    </row>
    <row r="191" spans="1:28" s="170" customFormat="1" ht="20.25">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0"/>
        <v/>
      </c>
      <c r="T191" s="155" t="str">
        <f ca="1">IF(B191="","",IF(ISERROR(MATCH($J191,SorP!$B$1:$B$6226,0)),"",INDIRECT("'SorP'!$A$"&amp;MATCH($S191&amp;$J191,SorP!C:C,0))))</f>
        <v/>
      </c>
      <c r="U191" s="168"/>
      <c r="V191" s="169" t="e">
        <f>IF(C191="",NA(),MATCH($B191&amp;$C191,'Smelter Look-up'!$J:$J,0))</f>
        <v>#N/A</v>
      </c>
      <c r="X191" s="170">
        <f t="shared" ref="X191:X254" ca="1" si="12">IF(AND(C191="Smelter not listed",OR(LEN(D191)=0,LEN(E191)=0)),1,0)</f>
        <v>0</v>
      </c>
      <c r="AB191" s="314" t="str">
        <f t="shared" si="11"/>
        <v/>
      </c>
    </row>
    <row r="192" spans="1:28" s="170" customFormat="1" ht="20.25">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ref="S192:S255" ca="1" si="13">IF(B192="","",IF(ISERROR(MATCH($E192,CL,0)),"Unknown",INDIRECT("'C'!$A$"&amp;MATCH($E192,CL,0)+1)))</f>
        <v/>
      </c>
      <c r="T192" s="155" t="str">
        <f ca="1">IF(B192="","",IF(ISERROR(MATCH($J192,SorP!$B$1:$B$6226,0)),"",INDIRECT("'SorP'!$A$"&amp;MATCH($S192&amp;$J192,SorP!C:C,0))))</f>
        <v/>
      </c>
      <c r="U192" s="168"/>
      <c r="V192" s="169" t="e">
        <f>IF(C192="",NA(),MATCH($B192&amp;$C192,'Smelter Look-up'!$J:$J,0))</f>
        <v>#N/A</v>
      </c>
      <c r="X192" s="170">
        <f t="shared" ca="1" si="12"/>
        <v>0</v>
      </c>
      <c r="AB192" s="314" t="str">
        <f t="shared" si="11"/>
        <v/>
      </c>
    </row>
    <row r="193" spans="1:28" s="170" customFormat="1" ht="20.25">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1"/>
        <v/>
      </c>
    </row>
    <row r="194" spans="1:28" s="170" customFormat="1" ht="20.25">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1"/>
        <v/>
      </c>
    </row>
    <row r="195" spans="1:28" s="170" customFormat="1" ht="20.25">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1"/>
        <v/>
      </c>
    </row>
    <row r="196" spans="1:28" s="170" customFormat="1" ht="20.25">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si="11"/>
        <v/>
      </c>
    </row>
    <row r="197" spans="1:28" s="170" customFormat="1" ht="20.25">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1"/>
        <v/>
      </c>
    </row>
    <row r="198" spans="1:28" s="170" customFormat="1" ht="20.25">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ref="AB198:AB261" si="14">IF(C198="","",B198)</f>
        <v/>
      </c>
    </row>
    <row r="199" spans="1:28" s="170" customFormat="1" ht="20.25">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25">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25">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25">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25">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25">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25">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25">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25">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25">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25">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25">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25">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25">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25">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25">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25">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25">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25">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25">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25">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25">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25">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25">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25">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25">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25">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25">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25">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25">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25">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25">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25">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25">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25">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25">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25">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25">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25">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25">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25">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25">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25">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25">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25">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25">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25">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25">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25">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25">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4" t="str">
        <f t="shared" si="14"/>
        <v/>
      </c>
    </row>
    <row r="249" spans="1:28" s="170" customFormat="1" ht="20.25">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4" t="str">
        <f t="shared" si="14"/>
        <v/>
      </c>
    </row>
    <row r="250" spans="1:28" s="170" customFormat="1" ht="20.25">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4" t="str">
        <f t="shared" si="14"/>
        <v/>
      </c>
    </row>
    <row r="251" spans="1:28" s="170" customFormat="1" ht="20.25">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14" t="str">
        <f t="shared" si="14"/>
        <v/>
      </c>
    </row>
    <row r="252" spans="1:28" s="170" customFormat="1" ht="20.25">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ca="1" si="12"/>
        <v>0</v>
      </c>
      <c r="AB252" s="314" t="str">
        <f t="shared" si="14"/>
        <v/>
      </c>
    </row>
    <row r="253" spans="1:28" s="170" customFormat="1" ht="20.25">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3"/>
        <v/>
      </c>
      <c r="T253" s="155" t="str">
        <f ca="1">IF(B253="","",IF(ISERROR(MATCH($J253,SorP!$B$1:$B$6226,0)),"",INDIRECT("'SorP'!$A$"&amp;MATCH($S253&amp;$J253,SorP!C:C,0))))</f>
        <v/>
      </c>
      <c r="U253" s="168"/>
      <c r="V253" s="169" t="e">
        <f>IF(C253="",NA(),MATCH($B253&amp;$C253,'Smelter Look-up'!$J:$J,0))</f>
        <v>#N/A</v>
      </c>
      <c r="X253" s="170">
        <f t="shared" ca="1" si="12"/>
        <v>0</v>
      </c>
      <c r="AB253" s="314" t="str">
        <f t="shared" si="14"/>
        <v/>
      </c>
    </row>
    <row r="254" spans="1:28" s="170" customFormat="1" ht="20.25">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3"/>
        <v/>
      </c>
      <c r="T254" s="155" t="str">
        <f ca="1">IF(B254="","",IF(ISERROR(MATCH($J254,SorP!$B$1:$B$6226,0)),"",INDIRECT("'SorP'!$A$"&amp;MATCH($S254&amp;$J254,SorP!C:C,0))))</f>
        <v/>
      </c>
      <c r="U254" s="168"/>
      <c r="V254" s="169" t="e">
        <f>IF(C254="",NA(),MATCH($B254&amp;$C254,'Smelter Look-up'!$J:$J,0))</f>
        <v>#N/A</v>
      </c>
      <c r="X254" s="170">
        <f t="shared" ca="1" si="12"/>
        <v>0</v>
      </c>
      <c r="AB254" s="314" t="str">
        <f t="shared" si="14"/>
        <v/>
      </c>
    </row>
    <row r="255" spans="1:28" s="170" customFormat="1" ht="20.25">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3"/>
        <v/>
      </c>
      <c r="T255" s="155" t="str">
        <f ca="1">IF(B255="","",IF(ISERROR(MATCH($J255,SorP!$B$1:$B$6226,0)),"",INDIRECT("'SorP'!$A$"&amp;MATCH($S255&amp;$J255,SorP!C:C,0))))</f>
        <v/>
      </c>
      <c r="U255" s="168"/>
      <c r="V255" s="169" t="e">
        <f>IF(C255="",NA(),MATCH($B255&amp;$C255,'Smelter Look-up'!$J:$J,0))</f>
        <v>#N/A</v>
      </c>
      <c r="X255" s="170">
        <f t="shared" ref="X255:X318" ca="1" si="15">IF(AND(C255="Smelter not listed",OR(LEN(D255)=0,LEN(E255)=0)),1,0)</f>
        <v>0</v>
      </c>
      <c r="AB255" s="314" t="str">
        <f t="shared" si="14"/>
        <v/>
      </c>
    </row>
    <row r="256" spans="1:28" s="170" customFormat="1" ht="20.25">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ref="S256:S319" ca="1" si="16">IF(B256="","",IF(ISERROR(MATCH($E256,CL,0)),"Unknown",INDIRECT("'C'!$A$"&amp;MATCH($E256,CL,0)+1)))</f>
        <v/>
      </c>
      <c r="T256" s="155" t="str">
        <f ca="1">IF(B256="","",IF(ISERROR(MATCH($J256,SorP!$B$1:$B$6226,0)),"",INDIRECT("'SorP'!$A$"&amp;MATCH($S256&amp;$J256,SorP!C:C,0))))</f>
        <v/>
      </c>
      <c r="U256" s="168"/>
      <c r="V256" s="169" t="e">
        <f>IF(C256="",NA(),MATCH($B256&amp;$C256,'Smelter Look-up'!$J:$J,0))</f>
        <v>#N/A</v>
      </c>
      <c r="X256" s="170">
        <f t="shared" ca="1" si="15"/>
        <v>0</v>
      </c>
      <c r="AB256" s="314" t="str">
        <f t="shared" si="14"/>
        <v/>
      </c>
    </row>
    <row r="257" spans="1:28" s="170" customFormat="1" ht="20.25">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4"/>
        <v/>
      </c>
    </row>
    <row r="258" spans="1:28" s="170" customFormat="1" ht="20.25">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4"/>
        <v/>
      </c>
    </row>
    <row r="259" spans="1:28" s="170" customFormat="1" ht="20.25">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4"/>
        <v/>
      </c>
    </row>
    <row r="260" spans="1:28" s="170" customFormat="1" ht="20.25">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si="14"/>
        <v/>
      </c>
    </row>
    <row r="261" spans="1:28" s="170" customFormat="1" ht="20.25">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4"/>
        <v/>
      </c>
    </row>
    <row r="262" spans="1:28" s="170" customFormat="1" ht="20.25">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ref="AB262:AB325" si="17">IF(C262="","",B262)</f>
        <v/>
      </c>
    </row>
    <row r="263" spans="1:28" s="170" customFormat="1" ht="20.25">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25">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25">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25">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25">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25">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25">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25">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25">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25">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25">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25">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25">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25">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25">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25">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25">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25">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25">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25">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25">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25">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25">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25">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25">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25">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25">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25">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25">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25">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25">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25">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25">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25">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25">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25">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25">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25">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25">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25">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25">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25">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25">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25">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25">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25">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25">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25">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25">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25">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4" t="str">
        <f t="shared" si="17"/>
        <v/>
      </c>
    </row>
    <row r="313" spans="1:28" s="170" customFormat="1" ht="20.25">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4" t="str">
        <f t="shared" si="17"/>
        <v/>
      </c>
    </row>
    <row r="314" spans="1:28" s="170" customFormat="1" ht="20.25">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4" t="str">
        <f t="shared" si="17"/>
        <v/>
      </c>
    </row>
    <row r="315" spans="1:28" s="170" customFormat="1" ht="20.25">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14" t="str">
        <f t="shared" si="17"/>
        <v/>
      </c>
    </row>
    <row r="316" spans="1:28" s="170" customFormat="1" ht="20.25">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ca="1" si="15"/>
        <v>0</v>
      </c>
      <c r="AB316" s="314" t="str">
        <f t="shared" si="17"/>
        <v/>
      </c>
    </row>
    <row r="317" spans="1:28" s="170" customFormat="1" ht="20.25">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6"/>
        <v/>
      </c>
      <c r="T317" s="155" t="str">
        <f ca="1">IF(B317="","",IF(ISERROR(MATCH($J317,SorP!$B$1:$B$6226,0)),"",INDIRECT("'SorP'!$A$"&amp;MATCH($S317&amp;$J317,SorP!C:C,0))))</f>
        <v/>
      </c>
      <c r="U317" s="168"/>
      <c r="V317" s="169" t="e">
        <f>IF(C317="",NA(),MATCH($B317&amp;$C317,'Smelter Look-up'!$J:$J,0))</f>
        <v>#N/A</v>
      </c>
      <c r="X317" s="170">
        <f t="shared" ca="1" si="15"/>
        <v>0</v>
      </c>
      <c r="AB317" s="314" t="str">
        <f t="shared" si="17"/>
        <v/>
      </c>
    </row>
    <row r="318" spans="1:28" s="170" customFormat="1" ht="20.25">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6"/>
        <v/>
      </c>
      <c r="T318" s="155" t="str">
        <f ca="1">IF(B318="","",IF(ISERROR(MATCH($J318,SorP!$B$1:$B$6226,0)),"",INDIRECT("'SorP'!$A$"&amp;MATCH($S318&amp;$J318,SorP!C:C,0))))</f>
        <v/>
      </c>
      <c r="U318" s="168"/>
      <c r="V318" s="169" t="e">
        <f>IF(C318="",NA(),MATCH($B318&amp;$C318,'Smelter Look-up'!$J:$J,0))</f>
        <v>#N/A</v>
      </c>
      <c r="X318" s="170">
        <f t="shared" ca="1" si="15"/>
        <v>0</v>
      </c>
      <c r="AB318" s="314" t="str">
        <f t="shared" si="17"/>
        <v/>
      </c>
    </row>
    <row r="319" spans="1:28" s="170" customFormat="1" ht="20.25">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6"/>
        <v/>
      </c>
      <c r="T319" s="155" t="str">
        <f ca="1">IF(B319="","",IF(ISERROR(MATCH($J319,SorP!$B$1:$B$6226,0)),"",INDIRECT("'SorP'!$A$"&amp;MATCH($S319&amp;$J319,SorP!C:C,0))))</f>
        <v/>
      </c>
      <c r="U319" s="168"/>
      <c r="V319" s="169" t="e">
        <f>IF(C319="",NA(),MATCH($B319&amp;$C319,'Smelter Look-up'!$J:$J,0))</f>
        <v>#N/A</v>
      </c>
      <c r="X319" s="170">
        <f t="shared" ref="X319:X382" ca="1" si="18">IF(AND(C319="Smelter not listed",OR(LEN(D319)=0,LEN(E319)=0)),1,0)</f>
        <v>0</v>
      </c>
      <c r="AB319" s="314" t="str">
        <f t="shared" si="17"/>
        <v/>
      </c>
    </row>
    <row r="320" spans="1:28" s="170" customFormat="1" ht="20.25">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ref="S320:S383" ca="1" si="19">IF(B320="","",IF(ISERROR(MATCH($E320,CL,0)),"Unknown",INDIRECT("'C'!$A$"&amp;MATCH($E320,CL,0)+1)))</f>
        <v/>
      </c>
      <c r="T320" s="155" t="str">
        <f ca="1">IF(B320="","",IF(ISERROR(MATCH($J320,SorP!$B$1:$B$6226,0)),"",INDIRECT("'SorP'!$A$"&amp;MATCH($S320&amp;$J320,SorP!C:C,0))))</f>
        <v/>
      </c>
      <c r="U320" s="168"/>
      <c r="V320" s="169" t="e">
        <f>IF(C320="",NA(),MATCH($B320&amp;$C320,'Smelter Look-up'!$J:$J,0))</f>
        <v>#N/A</v>
      </c>
      <c r="X320" s="170">
        <f t="shared" ca="1" si="18"/>
        <v>0</v>
      </c>
      <c r="AB320" s="314" t="str">
        <f t="shared" si="17"/>
        <v/>
      </c>
    </row>
    <row r="321" spans="1:28" s="170" customFormat="1" ht="20.25">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17"/>
        <v/>
      </c>
    </row>
    <row r="322" spans="1:28" s="170" customFormat="1" ht="20.25">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17"/>
        <v/>
      </c>
    </row>
    <row r="323" spans="1:28" s="170" customFormat="1" ht="20.25">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17"/>
        <v/>
      </c>
    </row>
    <row r="324" spans="1:28" s="170" customFormat="1" ht="20.25">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si="17"/>
        <v/>
      </c>
    </row>
    <row r="325" spans="1:28" s="170" customFormat="1" ht="20.25">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17"/>
        <v/>
      </c>
    </row>
    <row r="326" spans="1:28" s="170" customFormat="1" ht="20.25">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ref="AB326:AB389" si="20">IF(C326="","",B326)</f>
        <v/>
      </c>
    </row>
    <row r="327" spans="1:28" s="170" customFormat="1" ht="20.25">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25">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25">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25">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25">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25">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25">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25">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25">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25">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25">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25">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25">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25">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25">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25">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25">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25">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25">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25">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25">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25">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25">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25">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25">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25">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25">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25">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25">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25">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25">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25">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25">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25">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25">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25">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25">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25">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25">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25">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25">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25">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25">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25">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25">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25">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25">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25">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25">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25">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4" t="str">
        <f t="shared" si="20"/>
        <v/>
      </c>
    </row>
    <row r="377" spans="1:28" s="170" customFormat="1" ht="20.25">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4" t="str">
        <f t="shared" si="20"/>
        <v/>
      </c>
    </row>
    <row r="378" spans="1:28" s="170" customFormat="1" ht="20.25">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4" t="str">
        <f t="shared" si="20"/>
        <v/>
      </c>
    </row>
    <row r="379" spans="1:28" s="170" customFormat="1" ht="20.25">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14" t="str">
        <f t="shared" si="20"/>
        <v/>
      </c>
    </row>
    <row r="380" spans="1:28" s="170" customFormat="1" ht="20.25">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ca="1" si="18"/>
        <v>0</v>
      </c>
      <c r="AB380" s="314" t="str">
        <f t="shared" si="20"/>
        <v/>
      </c>
    </row>
    <row r="381" spans="1:28" s="170" customFormat="1" ht="20.25">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19"/>
        <v/>
      </c>
      <c r="T381" s="155" t="str">
        <f ca="1">IF(B381="","",IF(ISERROR(MATCH($J381,SorP!$B$1:$B$6226,0)),"",INDIRECT("'SorP'!$A$"&amp;MATCH($S381&amp;$J381,SorP!C:C,0))))</f>
        <v/>
      </c>
      <c r="U381" s="168"/>
      <c r="V381" s="169" t="e">
        <f>IF(C381="",NA(),MATCH($B381&amp;$C381,'Smelter Look-up'!$J:$J,0))</f>
        <v>#N/A</v>
      </c>
      <c r="X381" s="170">
        <f t="shared" ca="1" si="18"/>
        <v>0</v>
      </c>
      <c r="AB381" s="314" t="str">
        <f t="shared" si="20"/>
        <v/>
      </c>
    </row>
    <row r="382" spans="1:28" s="170" customFormat="1" ht="20.25">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19"/>
        <v/>
      </c>
      <c r="T382" s="155" t="str">
        <f ca="1">IF(B382="","",IF(ISERROR(MATCH($J382,SorP!$B$1:$B$6226,0)),"",INDIRECT("'SorP'!$A$"&amp;MATCH($S382&amp;$J382,SorP!C:C,0))))</f>
        <v/>
      </c>
      <c r="U382" s="168"/>
      <c r="V382" s="169" t="e">
        <f>IF(C382="",NA(),MATCH($B382&amp;$C382,'Smelter Look-up'!$J:$J,0))</f>
        <v>#N/A</v>
      </c>
      <c r="X382" s="170">
        <f t="shared" ca="1" si="18"/>
        <v>0</v>
      </c>
      <c r="AB382" s="314" t="str">
        <f t="shared" si="20"/>
        <v/>
      </c>
    </row>
    <row r="383" spans="1:28" s="170" customFormat="1" ht="20.25">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19"/>
        <v/>
      </c>
      <c r="T383" s="155" t="str">
        <f ca="1">IF(B383="","",IF(ISERROR(MATCH($J383,SorP!$B$1:$B$6226,0)),"",INDIRECT("'SorP'!$A$"&amp;MATCH($S383&amp;$J383,SorP!C:C,0))))</f>
        <v/>
      </c>
      <c r="U383" s="168"/>
      <c r="V383" s="169" t="e">
        <f>IF(C383="",NA(),MATCH($B383&amp;$C383,'Smelter Look-up'!$J:$J,0))</f>
        <v>#N/A</v>
      </c>
      <c r="X383" s="170">
        <f t="shared" ref="X383:X446" ca="1" si="21">IF(AND(C383="Smelter not listed",OR(LEN(D383)=0,LEN(E383)=0)),1,0)</f>
        <v>0</v>
      </c>
      <c r="AB383" s="314" t="str">
        <f t="shared" si="20"/>
        <v/>
      </c>
    </row>
    <row r="384" spans="1:28" s="170" customFormat="1" ht="20.25">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ref="S384:S447" ca="1" si="22">IF(B384="","",IF(ISERROR(MATCH($E384,CL,0)),"Unknown",INDIRECT("'C'!$A$"&amp;MATCH($E384,CL,0)+1)))</f>
        <v/>
      </c>
      <c r="T384" s="155" t="str">
        <f ca="1">IF(B384="","",IF(ISERROR(MATCH($J384,SorP!$B$1:$B$6226,0)),"",INDIRECT("'SorP'!$A$"&amp;MATCH($S384&amp;$J384,SorP!C:C,0))))</f>
        <v/>
      </c>
      <c r="U384" s="168"/>
      <c r="V384" s="169" t="e">
        <f>IF(C384="",NA(),MATCH($B384&amp;$C384,'Smelter Look-up'!$J:$J,0))</f>
        <v>#N/A</v>
      </c>
      <c r="X384" s="170">
        <f t="shared" ca="1" si="21"/>
        <v>0</v>
      </c>
      <c r="AB384" s="314" t="str">
        <f t="shared" si="20"/>
        <v/>
      </c>
    </row>
    <row r="385" spans="1:28" s="170" customFormat="1" ht="20.25">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0"/>
        <v/>
      </c>
    </row>
    <row r="386" spans="1:28" s="170" customFormat="1" ht="20.25">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0"/>
        <v/>
      </c>
    </row>
    <row r="387" spans="1:28" s="170" customFormat="1" ht="20.25">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0"/>
        <v/>
      </c>
    </row>
    <row r="388" spans="1:28" s="170" customFormat="1" ht="20.25">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si="20"/>
        <v/>
      </c>
    </row>
    <row r="389" spans="1:28" s="170" customFormat="1" ht="20.25">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0"/>
        <v/>
      </c>
    </row>
    <row r="390" spans="1:28" s="170" customFormat="1" ht="20.25">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ref="AB390:AB453" si="23">IF(C390="","",B390)</f>
        <v/>
      </c>
    </row>
    <row r="391" spans="1:28" s="170" customFormat="1" ht="20.25">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25">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25">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25">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25">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25">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25">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25">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25">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25">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25">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25">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25">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25">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25">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25">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25">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25">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25">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25">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25">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25">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25">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25">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25">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25">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25">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25">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25">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25">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25">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25">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25">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25">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25">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25">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25">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25">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25">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25">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25">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25">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25">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25">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25">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25">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25">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25">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25">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25">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4" t="str">
        <f t="shared" si="23"/>
        <v/>
      </c>
    </row>
    <row r="441" spans="1:28" s="170" customFormat="1" ht="20.25">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4" t="str">
        <f t="shared" si="23"/>
        <v/>
      </c>
    </row>
    <row r="442" spans="1:28" s="170" customFormat="1" ht="20.25">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4" t="str">
        <f t="shared" si="23"/>
        <v/>
      </c>
    </row>
    <row r="443" spans="1:28" s="170" customFormat="1" ht="20.25">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14" t="str">
        <f t="shared" si="23"/>
        <v/>
      </c>
    </row>
    <row r="444" spans="1:28" s="170" customFormat="1" ht="20.25">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ca="1" si="21"/>
        <v>0</v>
      </c>
      <c r="AB444" s="314" t="str">
        <f t="shared" si="23"/>
        <v/>
      </c>
    </row>
    <row r="445" spans="1:28" s="170" customFormat="1" ht="20.25">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2"/>
        <v/>
      </c>
      <c r="T445" s="155" t="str">
        <f ca="1">IF(B445="","",IF(ISERROR(MATCH($J445,SorP!$B$1:$B$6226,0)),"",INDIRECT("'SorP'!$A$"&amp;MATCH($S445&amp;$J445,SorP!C:C,0))))</f>
        <v/>
      </c>
      <c r="U445" s="168"/>
      <c r="V445" s="169" t="e">
        <f>IF(C445="",NA(),MATCH($B445&amp;$C445,'Smelter Look-up'!$J:$J,0))</f>
        <v>#N/A</v>
      </c>
      <c r="X445" s="170">
        <f t="shared" ca="1" si="21"/>
        <v>0</v>
      </c>
      <c r="AB445" s="314" t="str">
        <f t="shared" si="23"/>
        <v/>
      </c>
    </row>
    <row r="446" spans="1:28" s="170" customFormat="1" ht="20.25">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2"/>
        <v/>
      </c>
      <c r="T446" s="155" t="str">
        <f ca="1">IF(B446="","",IF(ISERROR(MATCH($J446,SorP!$B$1:$B$6226,0)),"",INDIRECT("'SorP'!$A$"&amp;MATCH($S446&amp;$J446,SorP!C:C,0))))</f>
        <v/>
      </c>
      <c r="U446" s="168"/>
      <c r="V446" s="169" t="e">
        <f>IF(C446="",NA(),MATCH($B446&amp;$C446,'Smelter Look-up'!$J:$J,0))</f>
        <v>#N/A</v>
      </c>
      <c r="X446" s="170">
        <f t="shared" ca="1" si="21"/>
        <v>0</v>
      </c>
      <c r="AB446" s="314" t="str">
        <f t="shared" si="23"/>
        <v/>
      </c>
    </row>
    <row r="447" spans="1:28" s="170" customFormat="1" ht="20.25">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2"/>
        <v/>
      </c>
      <c r="T447" s="155" t="str">
        <f ca="1">IF(B447="","",IF(ISERROR(MATCH($J447,SorP!$B$1:$B$6226,0)),"",INDIRECT("'SorP'!$A$"&amp;MATCH($S447&amp;$J447,SorP!C:C,0))))</f>
        <v/>
      </c>
      <c r="U447" s="168"/>
      <c r="V447" s="169" t="e">
        <f>IF(C447="",NA(),MATCH($B447&amp;$C447,'Smelter Look-up'!$J:$J,0))</f>
        <v>#N/A</v>
      </c>
      <c r="X447" s="170">
        <f t="shared" ref="X447:X510" ca="1" si="24">IF(AND(C447="Smelter not listed",OR(LEN(D447)=0,LEN(E447)=0)),1,0)</f>
        <v>0</v>
      </c>
      <c r="AB447" s="314" t="str">
        <f t="shared" si="23"/>
        <v/>
      </c>
    </row>
    <row r="448" spans="1:28" s="170" customFormat="1" ht="20.25">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ref="S448:S511" ca="1" si="25">IF(B448="","",IF(ISERROR(MATCH($E448,CL,0)),"Unknown",INDIRECT("'C'!$A$"&amp;MATCH($E448,CL,0)+1)))</f>
        <v/>
      </c>
      <c r="T448" s="155" t="str">
        <f ca="1">IF(B448="","",IF(ISERROR(MATCH($J448,SorP!$B$1:$B$6226,0)),"",INDIRECT("'SorP'!$A$"&amp;MATCH($S448&amp;$J448,SorP!C:C,0))))</f>
        <v/>
      </c>
      <c r="U448" s="168"/>
      <c r="V448" s="169" t="e">
        <f>IF(C448="",NA(),MATCH($B448&amp;$C448,'Smelter Look-up'!$J:$J,0))</f>
        <v>#N/A</v>
      </c>
      <c r="X448" s="170">
        <f t="shared" ca="1" si="24"/>
        <v>0</v>
      </c>
      <c r="AB448" s="314" t="str">
        <f t="shared" si="23"/>
        <v/>
      </c>
    </row>
    <row r="449" spans="1:28" s="170" customFormat="1" ht="20.25">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3"/>
        <v/>
      </c>
    </row>
    <row r="450" spans="1:28" s="170" customFormat="1" ht="20.25">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3"/>
        <v/>
      </c>
    </row>
    <row r="451" spans="1:28" s="170" customFormat="1" ht="20.25">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3"/>
        <v/>
      </c>
    </row>
    <row r="452" spans="1:28" s="170" customFormat="1" ht="20.25">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si="23"/>
        <v/>
      </c>
    </row>
    <row r="453" spans="1:28" s="170" customFormat="1" ht="20.25">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3"/>
        <v/>
      </c>
    </row>
    <row r="454" spans="1:28" s="170" customFormat="1" ht="20.25">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ref="AB454:AB517" si="26">IF(C454="","",B454)</f>
        <v/>
      </c>
    </row>
    <row r="455" spans="1:28" s="170" customFormat="1" ht="20.25">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25">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25">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25">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25">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25">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25">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25">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25">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25">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25">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25">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25">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25">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25">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25">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25">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25">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25">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25">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25">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25">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25">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25">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25">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25">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25">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25">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25">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25">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25">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25">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25">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25">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25">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25">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25">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25">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25">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25">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25">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25">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25">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25">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25">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25">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25">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25">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25">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25">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4" t="str">
        <f t="shared" si="26"/>
        <v/>
      </c>
    </row>
    <row r="505" spans="1:28" s="170" customFormat="1" ht="20.25">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4" t="str">
        <f t="shared" si="26"/>
        <v/>
      </c>
    </row>
    <row r="506" spans="1:28" s="170" customFormat="1" ht="20.25">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4" t="str">
        <f t="shared" si="26"/>
        <v/>
      </c>
    </row>
    <row r="507" spans="1:28" s="170" customFormat="1" ht="20.25">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14" t="str">
        <f t="shared" si="26"/>
        <v/>
      </c>
    </row>
    <row r="508" spans="1:28" s="170" customFormat="1" ht="20.25">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ca="1" si="24"/>
        <v>0</v>
      </c>
      <c r="AB508" s="314" t="str">
        <f t="shared" si="26"/>
        <v/>
      </c>
    </row>
    <row r="509" spans="1:28" s="170" customFormat="1" ht="20.25">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5"/>
        <v/>
      </c>
      <c r="T509" s="155" t="str">
        <f ca="1">IF(B509="","",IF(ISERROR(MATCH($J509,SorP!$B$1:$B$6226,0)),"",INDIRECT("'SorP'!$A$"&amp;MATCH($S509&amp;$J509,SorP!C:C,0))))</f>
        <v/>
      </c>
      <c r="U509" s="168"/>
      <c r="V509" s="169" t="e">
        <f>IF(C509="",NA(),MATCH($B509&amp;$C509,'Smelter Look-up'!$J:$J,0))</f>
        <v>#N/A</v>
      </c>
      <c r="X509" s="170">
        <f t="shared" ca="1" si="24"/>
        <v>0</v>
      </c>
      <c r="AB509" s="314" t="str">
        <f t="shared" si="26"/>
        <v/>
      </c>
    </row>
    <row r="510" spans="1:28" s="170" customFormat="1" ht="20.25">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5"/>
        <v/>
      </c>
      <c r="T510" s="155" t="str">
        <f ca="1">IF(B510="","",IF(ISERROR(MATCH($J510,SorP!$B$1:$B$6226,0)),"",INDIRECT("'SorP'!$A$"&amp;MATCH($S510&amp;$J510,SorP!C:C,0))))</f>
        <v/>
      </c>
      <c r="U510" s="168"/>
      <c r="V510" s="169" t="e">
        <f>IF(C510="",NA(),MATCH($B510&amp;$C510,'Smelter Look-up'!$J:$J,0))</f>
        <v>#N/A</v>
      </c>
      <c r="X510" s="170">
        <f t="shared" ca="1" si="24"/>
        <v>0</v>
      </c>
      <c r="AB510" s="314" t="str">
        <f t="shared" si="26"/>
        <v/>
      </c>
    </row>
    <row r="511" spans="1:28" s="170" customFormat="1" ht="20.25">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5"/>
        <v/>
      </c>
      <c r="T511" s="155" t="str">
        <f ca="1">IF(B511="","",IF(ISERROR(MATCH($J511,SorP!$B$1:$B$6226,0)),"",INDIRECT("'SorP'!$A$"&amp;MATCH($S511&amp;$J511,SorP!C:C,0))))</f>
        <v/>
      </c>
      <c r="U511" s="168"/>
      <c r="V511" s="169" t="e">
        <f>IF(C511="",NA(),MATCH($B511&amp;$C511,'Smelter Look-up'!$J:$J,0))</f>
        <v>#N/A</v>
      </c>
      <c r="X511" s="170">
        <f t="shared" ref="X511:X574" ca="1" si="27">IF(AND(C511="Smelter not listed",OR(LEN(D511)=0,LEN(E511)=0)),1,0)</f>
        <v>0</v>
      </c>
      <c r="AB511" s="314" t="str">
        <f t="shared" si="26"/>
        <v/>
      </c>
    </row>
    <row r="512" spans="1:28" s="170" customFormat="1" ht="20.25">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ref="S512:S575" ca="1" si="28">IF(B512="","",IF(ISERROR(MATCH($E512,CL,0)),"Unknown",INDIRECT("'C'!$A$"&amp;MATCH($E512,CL,0)+1)))</f>
        <v/>
      </c>
      <c r="T512" s="155" t="str">
        <f ca="1">IF(B512="","",IF(ISERROR(MATCH($J512,SorP!$B$1:$B$6226,0)),"",INDIRECT("'SorP'!$A$"&amp;MATCH($S512&amp;$J512,SorP!C:C,0))))</f>
        <v/>
      </c>
      <c r="U512" s="168"/>
      <c r="V512" s="169" t="e">
        <f>IF(C512="",NA(),MATCH($B512&amp;$C512,'Smelter Look-up'!$J:$J,0))</f>
        <v>#N/A</v>
      </c>
      <c r="X512" s="170">
        <f t="shared" ca="1" si="27"/>
        <v>0</v>
      </c>
      <c r="AB512" s="314" t="str">
        <f t="shared" si="26"/>
        <v/>
      </c>
    </row>
    <row r="513" spans="1:28" s="170" customFormat="1" ht="20.25">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6"/>
        <v/>
      </c>
    </row>
    <row r="514" spans="1:28" s="170" customFormat="1" ht="20.25">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6"/>
        <v/>
      </c>
    </row>
    <row r="515" spans="1:28" s="170" customFormat="1" ht="20.25">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6"/>
        <v/>
      </c>
    </row>
    <row r="516" spans="1:28" s="170" customFormat="1" ht="20.25">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si="26"/>
        <v/>
      </c>
    </row>
    <row r="517" spans="1:28" s="170" customFormat="1" ht="20.25">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6"/>
        <v/>
      </c>
    </row>
    <row r="518" spans="1:28" s="170" customFormat="1" ht="20.25">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ref="AB518:AB581" si="29">IF(C518="","",B518)</f>
        <v/>
      </c>
    </row>
    <row r="519" spans="1:28" s="170" customFormat="1" ht="20.25">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25">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25">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25">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25">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25">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25">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25">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25">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25">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25">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25">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25">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25">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25">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25">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25">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25">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25">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25">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25">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25">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25">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25">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25">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25">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25">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25">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25">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25">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25">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25">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25">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25">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25">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25">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25">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25">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25">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25">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25">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25">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25">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25">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25">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25">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25">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25">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25">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25">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4" t="str">
        <f t="shared" si="29"/>
        <v/>
      </c>
    </row>
    <row r="569" spans="1:28" s="170" customFormat="1" ht="20.25">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4" t="str">
        <f t="shared" si="29"/>
        <v/>
      </c>
    </row>
    <row r="570" spans="1:28" s="170" customFormat="1" ht="20.25">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4" t="str">
        <f t="shared" si="29"/>
        <v/>
      </c>
    </row>
    <row r="571" spans="1:28" s="170" customFormat="1" ht="20.25">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14" t="str">
        <f t="shared" si="29"/>
        <v/>
      </c>
    </row>
    <row r="572" spans="1:28" s="170" customFormat="1" ht="20.25">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ca="1" si="27"/>
        <v>0</v>
      </c>
      <c r="AB572" s="314" t="str">
        <f t="shared" si="29"/>
        <v/>
      </c>
    </row>
    <row r="573" spans="1:28" s="170" customFormat="1" ht="20.25">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28"/>
        <v/>
      </c>
      <c r="T573" s="155" t="str">
        <f ca="1">IF(B573="","",IF(ISERROR(MATCH($J573,SorP!$B$1:$B$6226,0)),"",INDIRECT("'SorP'!$A$"&amp;MATCH($S573&amp;$J573,SorP!C:C,0))))</f>
        <v/>
      </c>
      <c r="U573" s="168"/>
      <c r="V573" s="169" t="e">
        <f>IF(C573="",NA(),MATCH($B573&amp;$C573,'Smelter Look-up'!$J:$J,0))</f>
        <v>#N/A</v>
      </c>
      <c r="X573" s="170">
        <f t="shared" ca="1" si="27"/>
        <v>0</v>
      </c>
      <c r="AB573" s="314" t="str">
        <f t="shared" si="29"/>
        <v/>
      </c>
    </row>
    <row r="574" spans="1:28" s="170" customFormat="1" ht="20.25">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28"/>
        <v/>
      </c>
      <c r="T574" s="155" t="str">
        <f ca="1">IF(B574="","",IF(ISERROR(MATCH($J574,SorP!$B$1:$B$6226,0)),"",INDIRECT("'SorP'!$A$"&amp;MATCH($S574&amp;$J574,SorP!C:C,0))))</f>
        <v/>
      </c>
      <c r="U574" s="168"/>
      <c r="V574" s="169" t="e">
        <f>IF(C574="",NA(),MATCH($B574&amp;$C574,'Smelter Look-up'!$J:$J,0))</f>
        <v>#N/A</v>
      </c>
      <c r="X574" s="170">
        <f t="shared" ca="1" si="27"/>
        <v>0</v>
      </c>
      <c r="AB574" s="314" t="str">
        <f t="shared" si="29"/>
        <v/>
      </c>
    </row>
    <row r="575" spans="1:28" s="170" customFormat="1" ht="20.25">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28"/>
        <v/>
      </c>
      <c r="T575" s="155" t="str">
        <f ca="1">IF(B575="","",IF(ISERROR(MATCH($J575,SorP!$B$1:$B$6226,0)),"",INDIRECT("'SorP'!$A$"&amp;MATCH($S575&amp;$J575,SorP!C:C,0))))</f>
        <v/>
      </c>
      <c r="U575" s="168"/>
      <c r="V575" s="169" t="e">
        <f>IF(C575="",NA(),MATCH($B575&amp;$C575,'Smelter Look-up'!$J:$J,0))</f>
        <v>#N/A</v>
      </c>
      <c r="X575" s="170">
        <f t="shared" ref="X575:X638" ca="1" si="30">IF(AND(C575="Smelter not listed",OR(LEN(D575)=0,LEN(E575)=0)),1,0)</f>
        <v>0</v>
      </c>
      <c r="AB575" s="314" t="str">
        <f t="shared" si="29"/>
        <v/>
      </c>
    </row>
    <row r="576" spans="1:28" s="170" customFormat="1" ht="20.25">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ref="S576:S639" ca="1" si="31">IF(B576="","",IF(ISERROR(MATCH($E576,CL,0)),"Unknown",INDIRECT("'C'!$A$"&amp;MATCH($E576,CL,0)+1)))</f>
        <v/>
      </c>
      <c r="T576" s="155" t="str">
        <f ca="1">IF(B576="","",IF(ISERROR(MATCH($J576,SorP!$B$1:$B$6226,0)),"",INDIRECT("'SorP'!$A$"&amp;MATCH($S576&amp;$J576,SorP!C:C,0))))</f>
        <v/>
      </c>
      <c r="U576" s="168"/>
      <c r="V576" s="169" t="e">
        <f>IF(C576="",NA(),MATCH($B576&amp;$C576,'Smelter Look-up'!$J:$J,0))</f>
        <v>#N/A</v>
      </c>
      <c r="X576" s="170">
        <f t="shared" ca="1" si="30"/>
        <v>0</v>
      </c>
      <c r="AB576" s="314" t="str">
        <f t="shared" si="29"/>
        <v/>
      </c>
    </row>
    <row r="577" spans="1:28" s="170" customFormat="1" ht="20.25">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29"/>
        <v/>
      </c>
    </row>
    <row r="578" spans="1:28" s="170" customFormat="1" ht="20.25">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29"/>
        <v/>
      </c>
    </row>
    <row r="579" spans="1:28" s="170" customFormat="1" ht="20.25">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29"/>
        <v/>
      </c>
    </row>
    <row r="580" spans="1:28" s="170" customFormat="1" ht="20.25">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si="29"/>
        <v/>
      </c>
    </row>
    <row r="581" spans="1:28" s="170" customFormat="1" ht="20.25">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29"/>
        <v/>
      </c>
    </row>
    <row r="582" spans="1:28" s="170" customFormat="1" ht="20.25">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ref="AB582:AB645" si="32">IF(C582="","",B582)</f>
        <v/>
      </c>
    </row>
    <row r="583" spans="1:28" s="170" customFormat="1" ht="20.25">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25">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25">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25">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25">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25">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25">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25">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25">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25">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25">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25">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25">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25">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25">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25">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25">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25">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25">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25">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25">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25">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25">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25">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25">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25">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25">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25">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25">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25">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25">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25">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25">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25">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25">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25">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25">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25">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25">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25">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25">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25">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25">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25">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25">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25">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25">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25">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25">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25">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4" t="str">
        <f t="shared" si="32"/>
        <v/>
      </c>
    </row>
    <row r="633" spans="1:28" s="170" customFormat="1" ht="20.25">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4" t="str">
        <f t="shared" si="32"/>
        <v/>
      </c>
    </row>
    <row r="634" spans="1:28" s="170" customFormat="1" ht="20.25">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4" t="str">
        <f t="shared" si="32"/>
        <v/>
      </c>
    </row>
    <row r="635" spans="1:28" s="170" customFormat="1" ht="20.25">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14" t="str">
        <f t="shared" si="32"/>
        <v/>
      </c>
    </row>
    <row r="636" spans="1:28" s="170" customFormat="1" ht="20.25">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ca="1" si="30"/>
        <v>0</v>
      </c>
      <c r="AB636" s="314" t="str">
        <f t="shared" si="32"/>
        <v/>
      </c>
    </row>
    <row r="637" spans="1:28" s="170" customFormat="1" ht="20.25">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1"/>
        <v/>
      </c>
      <c r="T637" s="155" t="str">
        <f ca="1">IF(B637="","",IF(ISERROR(MATCH($J637,SorP!$B$1:$B$6226,0)),"",INDIRECT("'SorP'!$A$"&amp;MATCH($S637&amp;$J637,SorP!C:C,0))))</f>
        <v/>
      </c>
      <c r="U637" s="168"/>
      <c r="V637" s="169" t="e">
        <f>IF(C637="",NA(),MATCH($B637&amp;$C637,'Smelter Look-up'!$J:$J,0))</f>
        <v>#N/A</v>
      </c>
      <c r="X637" s="170">
        <f t="shared" ca="1" si="30"/>
        <v>0</v>
      </c>
      <c r="AB637" s="314" t="str">
        <f t="shared" si="32"/>
        <v/>
      </c>
    </row>
    <row r="638" spans="1:28" s="170" customFormat="1" ht="20.25">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1"/>
        <v/>
      </c>
      <c r="T638" s="155" t="str">
        <f ca="1">IF(B638="","",IF(ISERROR(MATCH($J638,SorP!$B$1:$B$6226,0)),"",INDIRECT("'SorP'!$A$"&amp;MATCH($S638&amp;$J638,SorP!C:C,0))))</f>
        <v/>
      </c>
      <c r="U638" s="168"/>
      <c r="V638" s="169" t="e">
        <f>IF(C638="",NA(),MATCH($B638&amp;$C638,'Smelter Look-up'!$J:$J,0))</f>
        <v>#N/A</v>
      </c>
      <c r="X638" s="170">
        <f t="shared" ca="1" si="30"/>
        <v>0</v>
      </c>
      <c r="AB638" s="314" t="str">
        <f t="shared" si="32"/>
        <v/>
      </c>
    </row>
    <row r="639" spans="1:28" s="170" customFormat="1" ht="20.25">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1"/>
        <v/>
      </c>
      <c r="T639" s="155" t="str">
        <f ca="1">IF(B639="","",IF(ISERROR(MATCH($J639,SorP!$B$1:$B$6226,0)),"",INDIRECT("'SorP'!$A$"&amp;MATCH($S639&amp;$J639,SorP!C:C,0))))</f>
        <v/>
      </c>
      <c r="U639" s="168"/>
      <c r="V639" s="169" t="e">
        <f>IF(C639="",NA(),MATCH($B639&amp;$C639,'Smelter Look-up'!$J:$J,0))</f>
        <v>#N/A</v>
      </c>
      <c r="X639" s="170">
        <f t="shared" ref="X639:X702" ca="1" si="33">IF(AND(C639="Smelter not listed",OR(LEN(D639)=0,LEN(E639)=0)),1,0)</f>
        <v>0</v>
      </c>
      <c r="AB639" s="314" t="str">
        <f t="shared" si="32"/>
        <v/>
      </c>
    </row>
    <row r="640" spans="1:28" s="170" customFormat="1" ht="20.25">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ref="S640:S703" ca="1" si="34">IF(B640="","",IF(ISERROR(MATCH($E640,CL,0)),"Unknown",INDIRECT("'C'!$A$"&amp;MATCH($E640,CL,0)+1)))</f>
        <v/>
      </c>
      <c r="T640" s="155" t="str">
        <f ca="1">IF(B640="","",IF(ISERROR(MATCH($J640,SorP!$B$1:$B$6226,0)),"",INDIRECT("'SorP'!$A$"&amp;MATCH($S640&amp;$J640,SorP!C:C,0))))</f>
        <v/>
      </c>
      <c r="U640" s="168"/>
      <c r="V640" s="169" t="e">
        <f>IF(C640="",NA(),MATCH($B640&amp;$C640,'Smelter Look-up'!$J:$J,0))</f>
        <v>#N/A</v>
      </c>
      <c r="X640" s="170">
        <f t="shared" ca="1" si="33"/>
        <v>0</v>
      </c>
      <c r="AB640" s="314" t="str">
        <f t="shared" si="32"/>
        <v/>
      </c>
    </row>
    <row r="641" spans="1:28" s="170" customFormat="1" ht="20.25">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2"/>
        <v/>
      </c>
    </row>
    <row r="642" spans="1:28" s="170" customFormat="1" ht="20.25">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2"/>
        <v/>
      </c>
    </row>
    <row r="643" spans="1:28" s="170" customFormat="1" ht="20.25">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2"/>
        <v/>
      </c>
    </row>
    <row r="644" spans="1:28" s="170" customFormat="1" ht="20.25">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si="32"/>
        <v/>
      </c>
    </row>
    <row r="645" spans="1:28" s="170" customFormat="1" ht="20.25">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2"/>
        <v/>
      </c>
    </row>
    <row r="646" spans="1:28" s="170" customFormat="1" ht="20.25">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ref="AB646:AB709" si="35">IF(C646="","",B646)</f>
        <v/>
      </c>
    </row>
    <row r="647" spans="1:28" s="170" customFormat="1" ht="20.25">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25">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25">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25">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25">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25">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25">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25">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25">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25">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25">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25">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25">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25">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25">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25">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25">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25">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25">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25">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25">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25">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25">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25">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25">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25">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25">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25">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25">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25">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25">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25">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25">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25">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25">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25">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25">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25">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25">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25">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25">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25">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25">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25">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25">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25">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25">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25">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25">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25">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4" t="str">
        <f t="shared" si="35"/>
        <v/>
      </c>
    </row>
    <row r="697" spans="1:28" s="170" customFormat="1" ht="20.25">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4" t="str">
        <f t="shared" si="35"/>
        <v/>
      </c>
    </row>
    <row r="698" spans="1:28" s="170" customFormat="1" ht="20.25">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4" t="str">
        <f t="shared" si="35"/>
        <v/>
      </c>
    </row>
    <row r="699" spans="1:28" s="170" customFormat="1" ht="20.25">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14" t="str">
        <f t="shared" si="35"/>
        <v/>
      </c>
    </row>
    <row r="700" spans="1:28" s="170" customFormat="1" ht="20.25">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ca="1" si="33"/>
        <v>0</v>
      </c>
      <c r="AB700" s="314" t="str">
        <f t="shared" si="35"/>
        <v/>
      </c>
    </row>
    <row r="701" spans="1:28" s="170" customFormat="1" ht="20.25">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4"/>
        <v/>
      </c>
      <c r="T701" s="155" t="str">
        <f ca="1">IF(B701="","",IF(ISERROR(MATCH($J701,SorP!$B$1:$B$6226,0)),"",INDIRECT("'SorP'!$A$"&amp;MATCH($S701&amp;$J701,SorP!C:C,0))))</f>
        <v/>
      </c>
      <c r="U701" s="168"/>
      <c r="V701" s="169" t="e">
        <f>IF(C701="",NA(),MATCH($B701&amp;$C701,'Smelter Look-up'!$J:$J,0))</f>
        <v>#N/A</v>
      </c>
      <c r="X701" s="170">
        <f t="shared" ca="1" si="33"/>
        <v>0</v>
      </c>
      <c r="AB701" s="314" t="str">
        <f t="shared" si="35"/>
        <v/>
      </c>
    </row>
    <row r="702" spans="1:28" s="170" customFormat="1" ht="20.25">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4"/>
        <v/>
      </c>
      <c r="T702" s="155" t="str">
        <f ca="1">IF(B702="","",IF(ISERROR(MATCH($J702,SorP!$B$1:$B$6226,0)),"",INDIRECT("'SorP'!$A$"&amp;MATCH($S702&amp;$J702,SorP!C:C,0))))</f>
        <v/>
      </c>
      <c r="U702" s="168"/>
      <c r="V702" s="169" t="e">
        <f>IF(C702="",NA(),MATCH($B702&amp;$C702,'Smelter Look-up'!$J:$J,0))</f>
        <v>#N/A</v>
      </c>
      <c r="X702" s="170">
        <f t="shared" ca="1" si="33"/>
        <v>0</v>
      </c>
      <c r="AB702" s="314" t="str">
        <f t="shared" si="35"/>
        <v/>
      </c>
    </row>
    <row r="703" spans="1:28" s="170" customFormat="1" ht="20.25">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4"/>
        <v/>
      </c>
      <c r="T703" s="155" t="str">
        <f ca="1">IF(B703="","",IF(ISERROR(MATCH($J703,SorP!$B$1:$B$6226,0)),"",INDIRECT("'SorP'!$A$"&amp;MATCH($S703&amp;$J703,SorP!C:C,0))))</f>
        <v/>
      </c>
      <c r="U703" s="168"/>
      <c r="V703" s="169" t="e">
        <f>IF(C703="",NA(),MATCH($B703&amp;$C703,'Smelter Look-up'!$J:$J,0))</f>
        <v>#N/A</v>
      </c>
      <c r="X703" s="170">
        <f t="shared" ref="X703:X766" ca="1" si="36">IF(AND(C703="Smelter not listed",OR(LEN(D703)=0,LEN(E703)=0)),1,0)</f>
        <v>0</v>
      </c>
      <c r="AB703" s="314" t="str">
        <f t="shared" si="35"/>
        <v/>
      </c>
    </row>
    <row r="704" spans="1:28" s="170" customFormat="1" ht="20.25">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ref="S704:S767" ca="1" si="37">IF(B704="","",IF(ISERROR(MATCH($E704,CL,0)),"Unknown",INDIRECT("'C'!$A$"&amp;MATCH($E704,CL,0)+1)))</f>
        <v/>
      </c>
      <c r="T704" s="155" t="str">
        <f ca="1">IF(B704="","",IF(ISERROR(MATCH($J704,SorP!$B$1:$B$6226,0)),"",INDIRECT("'SorP'!$A$"&amp;MATCH($S704&amp;$J704,SorP!C:C,0))))</f>
        <v/>
      </c>
      <c r="U704" s="168"/>
      <c r="V704" s="169" t="e">
        <f>IF(C704="",NA(),MATCH($B704&amp;$C704,'Smelter Look-up'!$J:$J,0))</f>
        <v>#N/A</v>
      </c>
      <c r="X704" s="170">
        <f t="shared" ca="1" si="36"/>
        <v>0</v>
      </c>
      <c r="AB704" s="314" t="str">
        <f t="shared" si="35"/>
        <v/>
      </c>
    </row>
    <row r="705" spans="1:28" s="170" customFormat="1" ht="20.25">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5"/>
        <v/>
      </c>
    </row>
    <row r="706" spans="1:28" s="170" customFormat="1" ht="20.25">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5"/>
        <v/>
      </c>
    </row>
    <row r="707" spans="1:28" s="170" customFormat="1" ht="20.25">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5"/>
        <v/>
      </c>
    </row>
    <row r="708" spans="1:28" s="170" customFormat="1" ht="20.25">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si="35"/>
        <v/>
      </c>
    </row>
    <row r="709" spans="1:28" s="170" customFormat="1" ht="20.25">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5"/>
        <v/>
      </c>
    </row>
    <row r="710" spans="1:28" s="170" customFormat="1" ht="20.25">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ref="AB710:AB773" si="38">IF(C710="","",B710)</f>
        <v/>
      </c>
    </row>
    <row r="711" spans="1:28" s="170" customFormat="1" ht="20.25">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25">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25">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25">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25">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25">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25">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25">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25">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25">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25">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25">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25">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25">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25">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25">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25">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25">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25">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25">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25">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25">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25">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25">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25">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25">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25">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25">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25">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25">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25">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25">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25">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25">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25">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25">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25">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25">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25">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25">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25">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25">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25">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25">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25">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25">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25">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25">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25">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25">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4" t="str">
        <f t="shared" si="38"/>
        <v/>
      </c>
    </row>
    <row r="761" spans="1:28" s="170" customFormat="1" ht="20.25">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4" t="str">
        <f t="shared" si="38"/>
        <v/>
      </c>
    </row>
    <row r="762" spans="1:28" s="170" customFormat="1" ht="20.25">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4" t="str">
        <f t="shared" si="38"/>
        <v/>
      </c>
    </row>
    <row r="763" spans="1:28" s="170" customFormat="1" ht="20.25">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14" t="str">
        <f t="shared" si="38"/>
        <v/>
      </c>
    </row>
    <row r="764" spans="1:28" s="170" customFormat="1" ht="20.25">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ca="1" si="36"/>
        <v>0</v>
      </c>
      <c r="AB764" s="314" t="str">
        <f t="shared" si="38"/>
        <v/>
      </c>
    </row>
    <row r="765" spans="1:28" s="170" customFormat="1" ht="20.25">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37"/>
        <v/>
      </c>
      <c r="T765" s="155" t="str">
        <f ca="1">IF(B765="","",IF(ISERROR(MATCH($J765,SorP!$B$1:$B$6226,0)),"",INDIRECT("'SorP'!$A$"&amp;MATCH($S765&amp;$J765,SorP!C:C,0))))</f>
        <v/>
      </c>
      <c r="U765" s="168"/>
      <c r="V765" s="169" t="e">
        <f>IF(C765="",NA(),MATCH($B765&amp;$C765,'Smelter Look-up'!$J:$J,0))</f>
        <v>#N/A</v>
      </c>
      <c r="X765" s="170">
        <f t="shared" ca="1" si="36"/>
        <v>0</v>
      </c>
      <c r="AB765" s="314" t="str">
        <f t="shared" si="38"/>
        <v/>
      </c>
    </row>
    <row r="766" spans="1:28" s="170" customFormat="1" ht="20.25">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37"/>
        <v/>
      </c>
      <c r="T766" s="155" t="str">
        <f ca="1">IF(B766="","",IF(ISERROR(MATCH($J766,SorP!$B$1:$B$6226,0)),"",INDIRECT("'SorP'!$A$"&amp;MATCH($S766&amp;$J766,SorP!C:C,0))))</f>
        <v/>
      </c>
      <c r="U766" s="168"/>
      <c r="V766" s="169" t="e">
        <f>IF(C766="",NA(),MATCH($B766&amp;$C766,'Smelter Look-up'!$J:$J,0))</f>
        <v>#N/A</v>
      </c>
      <c r="X766" s="170">
        <f t="shared" ca="1" si="36"/>
        <v>0</v>
      </c>
      <c r="AB766" s="314" t="str">
        <f t="shared" si="38"/>
        <v/>
      </c>
    </row>
    <row r="767" spans="1:28" s="170" customFormat="1" ht="20.25">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37"/>
        <v/>
      </c>
      <c r="T767" s="155" t="str">
        <f ca="1">IF(B767="","",IF(ISERROR(MATCH($J767,SorP!$B$1:$B$6226,0)),"",INDIRECT("'SorP'!$A$"&amp;MATCH($S767&amp;$J767,SorP!C:C,0))))</f>
        <v/>
      </c>
      <c r="U767" s="168"/>
      <c r="V767" s="169" t="e">
        <f>IF(C767="",NA(),MATCH($B767&amp;$C767,'Smelter Look-up'!$J:$J,0))</f>
        <v>#N/A</v>
      </c>
      <c r="X767" s="170">
        <f t="shared" ref="X767:X830" ca="1" si="39">IF(AND(C767="Smelter not listed",OR(LEN(D767)=0,LEN(E767)=0)),1,0)</f>
        <v>0</v>
      </c>
      <c r="AB767" s="314" t="str">
        <f t="shared" si="38"/>
        <v/>
      </c>
    </row>
    <row r="768" spans="1:28" s="170" customFormat="1" ht="20.25">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ref="S768:S831" ca="1" si="40">IF(B768="","",IF(ISERROR(MATCH($E768,CL,0)),"Unknown",INDIRECT("'C'!$A$"&amp;MATCH($E768,CL,0)+1)))</f>
        <v/>
      </c>
      <c r="T768" s="155" t="str">
        <f ca="1">IF(B768="","",IF(ISERROR(MATCH($J768,SorP!$B$1:$B$6226,0)),"",INDIRECT("'SorP'!$A$"&amp;MATCH($S768&amp;$J768,SorP!C:C,0))))</f>
        <v/>
      </c>
      <c r="U768" s="168"/>
      <c r="V768" s="169" t="e">
        <f>IF(C768="",NA(),MATCH($B768&amp;$C768,'Smelter Look-up'!$J:$J,0))</f>
        <v>#N/A</v>
      </c>
      <c r="X768" s="170">
        <f t="shared" ca="1" si="39"/>
        <v>0</v>
      </c>
      <c r="AB768" s="314" t="str">
        <f t="shared" si="38"/>
        <v/>
      </c>
    </row>
    <row r="769" spans="1:28" s="170" customFormat="1" ht="20.25">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38"/>
        <v/>
      </c>
    </row>
    <row r="770" spans="1:28" s="170" customFormat="1" ht="20.25">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38"/>
        <v/>
      </c>
    </row>
    <row r="771" spans="1:28" s="170" customFormat="1" ht="20.25">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38"/>
        <v/>
      </c>
    </row>
    <row r="772" spans="1:28" s="170" customFormat="1" ht="20.25">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si="38"/>
        <v/>
      </c>
    </row>
    <row r="773" spans="1:28" s="170" customFormat="1" ht="20.25">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38"/>
        <v/>
      </c>
    </row>
    <row r="774" spans="1:28" s="170" customFormat="1" ht="20.25">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ref="AB774:AB837" si="41">IF(C774="","",B774)</f>
        <v/>
      </c>
    </row>
    <row r="775" spans="1:28" s="170" customFormat="1" ht="20.25">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25">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25">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25">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25">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25">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25">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25">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25">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25">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25">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25">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25">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25">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25">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25">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25">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25">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25">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25">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25">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25">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25">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25">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25">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25">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25">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25">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25">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25">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25">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25">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25">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25">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25">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25">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25">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25">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25">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25">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25">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25">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25">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25">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25">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25">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25">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25">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25">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25">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4" t="str">
        <f t="shared" si="41"/>
        <v/>
      </c>
    </row>
    <row r="825" spans="1:28" s="170" customFormat="1" ht="20.25">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4" t="str">
        <f t="shared" si="41"/>
        <v/>
      </c>
    </row>
    <row r="826" spans="1:28" s="170" customFormat="1" ht="20.25">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4" t="str">
        <f t="shared" si="41"/>
        <v/>
      </c>
    </row>
    <row r="827" spans="1:28" s="170" customFormat="1" ht="20.25">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14" t="str">
        <f t="shared" si="41"/>
        <v/>
      </c>
    </row>
    <row r="828" spans="1:28" s="170" customFormat="1" ht="20.25">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ca="1" si="39"/>
        <v>0</v>
      </c>
      <c r="AB828" s="314" t="str">
        <f t="shared" si="41"/>
        <v/>
      </c>
    </row>
    <row r="829" spans="1:28" s="170" customFormat="1" ht="20.25">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0"/>
        <v/>
      </c>
      <c r="T829" s="155" t="str">
        <f ca="1">IF(B829="","",IF(ISERROR(MATCH($J829,SorP!$B$1:$B$6226,0)),"",INDIRECT("'SorP'!$A$"&amp;MATCH($S829&amp;$J829,SorP!C:C,0))))</f>
        <v/>
      </c>
      <c r="U829" s="168"/>
      <c r="V829" s="169" t="e">
        <f>IF(C829="",NA(),MATCH($B829&amp;$C829,'Smelter Look-up'!$J:$J,0))</f>
        <v>#N/A</v>
      </c>
      <c r="X829" s="170">
        <f t="shared" ca="1" si="39"/>
        <v>0</v>
      </c>
      <c r="AB829" s="314" t="str">
        <f t="shared" si="41"/>
        <v/>
      </c>
    </row>
    <row r="830" spans="1:28" s="170" customFormat="1" ht="20.25">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0"/>
        <v/>
      </c>
      <c r="T830" s="155" t="str">
        <f ca="1">IF(B830="","",IF(ISERROR(MATCH($J830,SorP!$B$1:$B$6226,0)),"",INDIRECT("'SorP'!$A$"&amp;MATCH($S830&amp;$J830,SorP!C:C,0))))</f>
        <v/>
      </c>
      <c r="U830" s="168"/>
      <c r="V830" s="169" t="e">
        <f>IF(C830="",NA(),MATCH($B830&amp;$C830,'Smelter Look-up'!$J:$J,0))</f>
        <v>#N/A</v>
      </c>
      <c r="X830" s="170">
        <f t="shared" ca="1" si="39"/>
        <v>0</v>
      </c>
      <c r="AB830" s="314" t="str">
        <f t="shared" si="41"/>
        <v/>
      </c>
    </row>
    <row r="831" spans="1:28" s="170" customFormat="1" ht="20.25">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0"/>
        <v/>
      </c>
      <c r="T831" s="155" t="str">
        <f ca="1">IF(B831="","",IF(ISERROR(MATCH($J831,SorP!$B$1:$B$6226,0)),"",INDIRECT("'SorP'!$A$"&amp;MATCH($S831&amp;$J831,SorP!C:C,0))))</f>
        <v/>
      </c>
      <c r="U831" s="168"/>
      <c r="V831" s="169" t="e">
        <f>IF(C831="",NA(),MATCH($B831&amp;$C831,'Smelter Look-up'!$J:$J,0))</f>
        <v>#N/A</v>
      </c>
      <c r="X831" s="170">
        <f t="shared" ref="X831:X894" ca="1" si="42">IF(AND(C831="Smelter not listed",OR(LEN(D831)=0,LEN(E831)=0)),1,0)</f>
        <v>0</v>
      </c>
      <c r="AB831" s="314" t="str">
        <f t="shared" si="41"/>
        <v/>
      </c>
    </row>
    <row r="832" spans="1:28" s="170" customFormat="1" ht="20.25">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ref="S832:S895" ca="1" si="43">IF(B832="","",IF(ISERROR(MATCH($E832,CL,0)),"Unknown",INDIRECT("'C'!$A$"&amp;MATCH($E832,CL,0)+1)))</f>
        <v/>
      </c>
      <c r="T832" s="155" t="str">
        <f ca="1">IF(B832="","",IF(ISERROR(MATCH($J832,SorP!$B$1:$B$6226,0)),"",INDIRECT("'SorP'!$A$"&amp;MATCH($S832&amp;$J832,SorP!C:C,0))))</f>
        <v/>
      </c>
      <c r="U832" s="168"/>
      <c r="V832" s="169" t="e">
        <f>IF(C832="",NA(),MATCH($B832&amp;$C832,'Smelter Look-up'!$J:$J,0))</f>
        <v>#N/A</v>
      </c>
      <c r="X832" s="170">
        <f t="shared" ca="1" si="42"/>
        <v>0</v>
      </c>
      <c r="AB832" s="314" t="str">
        <f t="shared" si="41"/>
        <v/>
      </c>
    </row>
    <row r="833" spans="1:28" s="170" customFormat="1" ht="20.25">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1"/>
        <v/>
      </c>
    </row>
    <row r="834" spans="1:28" s="170" customFormat="1" ht="20.25">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1"/>
        <v/>
      </c>
    </row>
    <row r="835" spans="1:28" s="170" customFormat="1" ht="20.25">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1"/>
        <v/>
      </c>
    </row>
    <row r="836" spans="1:28" s="170" customFormat="1" ht="20.25">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si="41"/>
        <v/>
      </c>
    </row>
    <row r="837" spans="1:28" s="170" customFormat="1" ht="20.25">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1"/>
        <v/>
      </c>
    </row>
    <row r="838" spans="1:28" s="170" customFormat="1" ht="20.25">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ref="AB838:AB901" si="44">IF(C838="","",B838)</f>
        <v/>
      </c>
    </row>
    <row r="839" spans="1:28" s="170" customFormat="1" ht="20.25">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25">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25">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25">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25">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25">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25">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25">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25">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25">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25">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25">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25">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25">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25">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25">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25">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25">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25">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25">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25">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25">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25">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25">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25">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25">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25">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25">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25">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25">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25">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25">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25">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25">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25">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25">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25">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25">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25">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25">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25">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25">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25">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25">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25">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25">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25">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25">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25">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25">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4" t="str">
        <f t="shared" si="44"/>
        <v/>
      </c>
    </row>
    <row r="889" spans="1:28" s="170" customFormat="1" ht="20.25">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4" t="str">
        <f t="shared" si="44"/>
        <v/>
      </c>
    </row>
    <row r="890" spans="1:28" s="170" customFormat="1" ht="20.25">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4" t="str">
        <f t="shared" si="44"/>
        <v/>
      </c>
    </row>
    <row r="891" spans="1:28" s="170" customFormat="1" ht="20.25">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14" t="str">
        <f t="shared" si="44"/>
        <v/>
      </c>
    </row>
    <row r="892" spans="1:28" s="170" customFormat="1" ht="20.25">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ca="1" si="42"/>
        <v>0</v>
      </c>
      <c r="AB892" s="314" t="str">
        <f t="shared" si="44"/>
        <v/>
      </c>
    </row>
    <row r="893" spans="1:28" s="170" customFormat="1" ht="20.25">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3"/>
        <v/>
      </c>
      <c r="T893" s="155" t="str">
        <f ca="1">IF(B893="","",IF(ISERROR(MATCH($J893,SorP!$B$1:$B$6226,0)),"",INDIRECT("'SorP'!$A$"&amp;MATCH($S893&amp;$J893,SorP!C:C,0))))</f>
        <v/>
      </c>
      <c r="U893" s="168"/>
      <c r="V893" s="169" t="e">
        <f>IF(C893="",NA(),MATCH($B893&amp;$C893,'Smelter Look-up'!$J:$J,0))</f>
        <v>#N/A</v>
      </c>
      <c r="X893" s="170">
        <f t="shared" ca="1" si="42"/>
        <v>0</v>
      </c>
      <c r="AB893" s="314" t="str">
        <f t="shared" si="44"/>
        <v/>
      </c>
    </row>
    <row r="894" spans="1:28" s="170" customFormat="1" ht="20.25">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3"/>
        <v/>
      </c>
      <c r="T894" s="155" t="str">
        <f ca="1">IF(B894="","",IF(ISERROR(MATCH($J894,SorP!$B$1:$B$6226,0)),"",INDIRECT("'SorP'!$A$"&amp;MATCH($S894&amp;$J894,SorP!C:C,0))))</f>
        <v/>
      </c>
      <c r="U894" s="168"/>
      <c r="V894" s="169" t="e">
        <f>IF(C894="",NA(),MATCH($B894&amp;$C894,'Smelter Look-up'!$J:$J,0))</f>
        <v>#N/A</v>
      </c>
      <c r="X894" s="170">
        <f t="shared" ca="1" si="42"/>
        <v>0</v>
      </c>
      <c r="AB894" s="314" t="str">
        <f t="shared" si="44"/>
        <v/>
      </c>
    </row>
    <row r="895" spans="1:28" s="170" customFormat="1" ht="20.25">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3"/>
        <v/>
      </c>
      <c r="T895" s="155" t="str">
        <f ca="1">IF(B895="","",IF(ISERROR(MATCH($J895,SorP!$B$1:$B$6226,0)),"",INDIRECT("'SorP'!$A$"&amp;MATCH($S895&amp;$J895,SorP!C:C,0))))</f>
        <v/>
      </c>
      <c r="U895" s="168"/>
      <c r="V895" s="169" t="e">
        <f>IF(C895="",NA(),MATCH($B895&amp;$C895,'Smelter Look-up'!$J:$J,0))</f>
        <v>#N/A</v>
      </c>
      <c r="X895" s="170">
        <f t="shared" ref="X895:X958" ca="1" si="45">IF(AND(C895="Smelter not listed",OR(LEN(D895)=0,LEN(E895)=0)),1,0)</f>
        <v>0</v>
      </c>
      <c r="AB895" s="314" t="str">
        <f t="shared" si="44"/>
        <v/>
      </c>
    </row>
    <row r="896" spans="1:28" s="170" customFormat="1" ht="20.25">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ref="S896:S959" ca="1" si="46">IF(B896="","",IF(ISERROR(MATCH($E896,CL,0)),"Unknown",INDIRECT("'C'!$A$"&amp;MATCH($E896,CL,0)+1)))</f>
        <v/>
      </c>
      <c r="T896" s="155" t="str">
        <f ca="1">IF(B896="","",IF(ISERROR(MATCH($J896,SorP!$B$1:$B$6226,0)),"",INDIRECT("'SorP'!$A$"&amp;MATCH($S896&amp;$J896,SorP!C:C,0))))</f>
        <v/>
      </c>
      <c r="U896" s="168"/>
      <c r="V896" s="169" t="e">
        <f>IF(C896="",NA(),MATCH($B896&amp;$C896,'Smelter Look-up'!$J:$J,0))</f>
        <v>#N/A</v>
      </c>
      <c r="X896" s="170">
        <f t="shared" ca="1" si="45"/>
        <v>0</v>
      </c>
      <c r="AB896" s="314" t="str">
        <f t="shared" si="44"/>
        <v/>
      </c>
    </row>
    <row r="897" spans="1:28" s="170" customFormat="1" ht="20.25">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4"/>
        <v/>
      </c>
    </row>
    <row r="898" spans="1:28" s="170" customFormat="1" ht="20.25">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4"/>
        <v/>
      </c>
    </row>
    <row r="899" spans="1:28" s="170" customFormat="1" ht="20.25">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4"/>
        <v/>
      </c>
    </row>
    <row r="900" spans="1:28" s="170" customFormat="1" ht="20.25">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si="44"/>
        <v/>
      </c>
    </row>
    <row r="901" spans="1:28" s="170" customFormat="1" ht="20.25">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4"/>
        <v/>
      </c>
    </row>
    <row r="902" spans="1:28" s="170" customFormat="1" ht="20.25">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ref="AB902:AB965" si="47">IF(C902="","",B902)</f>
        <v/>
      </c>
    </row>
    <row r="903" spans="1:28" s="170" customFormat="1" ht="20.25">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25">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25">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25">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25">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25">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25">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25">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25">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25">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25">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25">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25">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25">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25">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25">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25">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25">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25">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25">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25">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25">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25">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25">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25">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25">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25">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25">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25">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25">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25">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25">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25">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25">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25">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25">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25">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25">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25">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25">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25">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25">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25">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25">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25">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25">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25">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25">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25">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25">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4" t="str">
        <f t="shared" si="47"/>
        <v/>
      </c>
    </row>
    <row r="953" spans="1:28" s="170" customFormat="1" ht="20.25">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4" t="str">
        <f t="shared" si="47"/>
        <v/>
      </c>
    </row>
    <row r="954" spans="1:28" s="170" customFormat="1" ht="20.25">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4" t="str">
        <f t="shared" si="47"/>
        <v/>
      </c>
    </row>
    <row r="955" spans="1:28" s="170" customFormat="1" ht="20.25">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14" t="str">
        <f t="shared" si="47"/>
        <v/>
      </c>
    </row>
    <row r="956" spans="1:28" s="170" customFormat="1" ht="20.25">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ca="1" si="45"/>
        <v>0</v>
      </c>
      <c r="AB956" s="314" t="str">
        <f t="shared" si="47"/>
        <v/>
      </c>
    </row>
    <row r="957" spans="1:28" s="170" customFormat="1" ht="20.25">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6"/>
        <v/>
      </c>
      <c r="T957" s="155" t="str">
        <f ca="1">IF(B957="","",IF(ISERROR(MATCH($J957,SorP!$B$1:$B$6226,0)),"",INDIRECT("'SorP'!$A$"&amp;MATCH($S957&amp;$J957,SorP!C:C,0))))</f>
        <v/>
      </c>
      <c r="U957" s="168"/>
      <c r="V957" s="169" t="e">
        <f>IF(C957="",NA(),MATCH($B957&amp;$C957,'Smelter Look-up'!$J:$J,0))</f>
        <v>#N/A</v>
      </c>
      <c r="X957" s="170">
        <f t="shared" ca="1" si="45"/>
        <v>0</v>
      </c>
      <c r="AB957" s="314" t="str">
        <f t="shared" si="47"/>
        <v/>
      </c>
    </row>
    <row r="958" spans="1:28" s="170" customFormat="1" ht="20.25">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6"/>
        <v/>
      </c>
      <c r="T958" s="155" t="str">
        <f ca="1">IF(B958="","",IF(ISERROR(MATCH($J958,SorP!$B$1:$B$6226,0)),"",INDIRECT("'SorP'!$A$"&amp;MATCH($S958&amp;$J958,SorP!C:C,0))))</f>
        <v/>
      </c>
      <c r="U958" s="168"/>
      <c r="V958" s="169" t="e">
        <f>IF(C958="",NA(),MATCH($B958&amp;$C958,'Smelter Look-up'!$J:$J,0))</f>
        <v>#N/A</v>
      </c>
      <c r="X958" s="170">
        <f t="shared" ca="1" si="45"/>
        <v>0</v>
      </c>
      <c r="AB958" s="314" t="str">
        <f t="shared" si="47"/>
        <v/>
      </c>
    </row>
    <row r="959" spans="1:28" s="170" customFormat="1" ht="20.25">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6"/>
        <v/>
      </c>
      <c r="T959" s="155" t="str">
        <f ca="1">IF(B959="","",IF(ISERROR(MATCH($J959,SorP!$B$1:$B$6226,0)),"",INDIRECT("'SorP'!$A$"&amp;MATCH($S959&amp;$J959,SorP!C:C,0))))</f>
        <v/>
      </c>
      <c r="U959" s="168"/>
      <c r="V959" s="169" t="e">
        <f>IF(C959="",NA(),MATCH($B959&amp;$C959,'Smelter Look-up'!$J:$J,0))</f>
        <v>#N/A</v>
      </c>
      <c r="X959" s="170">
        <f t="shared" ref="X959:X1022" ca="1" si="48">IF(AND(C959="Smelter not listed",OR(LEN(D959)=0,LEN(E959)=0)),1,0)</f>
        <v>0</v>
      </c>
      <c r="AB959" s="314" t="str">
        <f t="shared" si="47"/>
        <v/>
      </c>
    </row>
    <row r="960" spans="1:28" s="170" customFormat="1" ht="20.25">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ref="S960:S1023" ca="1" si="49">IF(B960="","",IF(ISERROR(MATCH($E960,CL,0)),"Unknown",INDIRECT("'C'!$A$"&amp;MATCH($E960,CL,0)+1)))</f>
        <v/>
      </c>
      <c r="T960" s="155" t="str">
        <f ca="1">IF(B960="","",IF(ISERROR(MATCH($J960,SorP!$B$1:$B$6226,0)),"",INDIRECT("'SorP'!$A$"&amp;MATCH($S960&amp;$J960,SorP!C:C,0))))</f>
        <v/>
      </c>
      <c r="U960" s="168"/>
      <c r="V960" s="169" t="e">
        <f>IF(C960="",NA(),MATCH($B960&amp;$C960,'Smelter Look-up'!$J:$J,0))</f>
        <v>#N/A</v>
      </c>
      <c r="X960" s="170">
        <f t="shared" ca="1" si="48"/>
        <v>0</v>
      </c>
      <c r="AB960" s="314" t="str">
        <f t="shared" si="47"/>
        <v/>
      </c>
    </row>
    <row r="961" spans="1:28" s="170" customFormat="1" ht="20.25">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47"/>
        <v/>
      </c>
    </row>
    <row r="962" spans="1:28" s="170" customFormat="1" ht="20.25">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47"/>
        <v/>
      </c>
    </row>
    <row r="963" spans="1:28" s="170" customFormat="1" ht="20.25">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47"/>
        <v/>
      </c>
    </row>
    <row r="964" spans="1:28" s="170" customFormat="1" ht="20.25">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si="47"/>
        <v/>
      </c>
    </row>
    <row r="965" spans="1:28" s="170" customFormat="1" ht="20.25">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47"/>
        <v/>
      </c>
    </row>
    <row r="966" spans="1:28" s="170" customFormat="1" ht="20.25">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ref="AB966:AB1029" si="50">IF(C966="","",B966)</f>
        <v/>
      </c>
    </row>
    <row r="967" spans="1:28" s="170" customFormat="1" ht="20.25">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25">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25">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25">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25">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25">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25">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25">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25">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25">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25">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25">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25">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25">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25">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25">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25">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25">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25">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25">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25">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25">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25">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25">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25">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25">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25">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25">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25">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25">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25">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25">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25">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25">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25">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25">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25">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25">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25">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25">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25">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25">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25">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25">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25">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25">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25">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25">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25">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25">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4" t="str">
        <f t="shared" si="50"/>
        <v/>
      </c>
    </row>
    <row r="1017" spans="1:28" s="170" customFormat="1" ht="20.25">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4" t="str">
        <f t="shared" si="50"/>
        <v/>
      </c>
    </row>
    <row r="1018" spans="1:28" s="170" customFormat="1" ht="20.25">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4" t="str">
        <f t="shared" si="50"/>
        <v/>
      </c>
    </row>
    <row r="1019" spans="1:28" s="170" customFormat="1" ht="20.25">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14" t="str">
        <f t="shared" si="50"/>
        <v/>
      </c>
    </row>
    <row r="1020" spans="1:28" s="170" customFormat="1" ht="20.25">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ca="1" si="48"/>
        <v>0</v>
      </c>
      <c r="AB1020" s="314" t="str">
        <f t="shared" si="50"/>
        <v/>
      </c>
    </row>
    <row r="1021" spans="1:28" s="170" customFormat="1" ht="20.25">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49"/>
        <v/>
      </c>
      <c r="T1021" s="155" t="str">
        <f ca="1">IF(B1021="","",IF(ISERROR(MATCH($J1021,SorP!$B$1:$B$6226,0)),"",INDIRECT("'SorP'!$A$"&amp;MATCH($S1021&amp;$J1021,SorP!C:C,0))))</f>
        <v/>
      </c>
      <c r="U1021" s="168"/>
      <c r="V1021" s="169" t="e">
        <f>IF(C1021="",NA(),MATCH($B1021&amp;$C1021,'Smelter Look-up'!$J:$J,0))</f>
        <v>#N/A</v>
      </c>
      <c r="X1021" s="170">
        <f t="shared" ca="1" si="48"/>
        <v>0</v>
      </c>
      <c r="AB1021" s="314" t="str">
        <f t="shared" si="50"/>
        <v/>
      </c>
    </row>
    <row r="1022" spans="1:28" s="170" customFormat="1" ht="20.25">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49"/>
        <v/>
      </c>
      <c r="T1022" s="155" t="str">
        <f ca="1">IF(B1022="","",IF(ISERROR(MATCH($J1022,SorP!$B$1:$B$6226,0)),"",INDIRECT("'SorP'!$A$"&amp;MATCH($S1022&amp;$J1022,SorP!C:C,0))))</f>
        <v/>
      </c>
      <c r="U1022" s="168"/>
      <c r="V1022" s="169" t="e">
        <f>IF(C1022="",NA(),MATCH($B1022&amp;$C1022,'Smelter Look-up'!$J:$J,0))</f>
        <v>#N/A</v>
      </c>
      <c r="X1022" s="170">
        <f t="shared" ca="1" si="48"/>
        <v>0</v>
      </c>
      <c r="AB1022" s="314" t="str">
        <f t="shared" si="50"/>
        <v/>
      </c>
    </row>
    <row r="1023" spans="1:28" s="170" customFormat="1" ht="20.25">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49"/>
        <v/>
      </c>
      <c r="T1023" s="155" t="str">
        <f ca="1">IF(B1023="","",IF(ISERROR(MATCH($J1023,SorP!$B$1:$B$6226,0)),"",INDIRECT("'SorP'!$A$"&amp;MATCH($S1023&amp;$J1023,SorP!C:C,0))))</f>
        <v/>
      </c>
      <c r="U1023" s="168"/>
      <c r="V1023" s="169" t="e">
        <f>IF(C1023="",NA(),MATCH($B1023&amp;$C1023,'Smelter Look-up'!$J:$J,0))</f>
        <v>#N/A</v>
      </c>
      <c r="X1023" s="170">
        <f t="shared" ref="X1023:X1086" ca="1" si="51">IF(AND(C1023="Smelter not listed",OR(LEN(D1023)=0,LEN(E1023)=0)),1,0)</f>
        <v>0</v>
      </c>
      <c r="AB1023" s="314" t="str">
        <f t="shared" si="50"/>
        <v/>
      </c>
    </row>
    <row r="1024" spans="1:28" s="170" customFormat="1" ht="20.25">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ref="S1024:S1087" ca="1" si="52">IF(B1024="","",IF(ISERROR(MATCH($E1024,CL,0)),"Unknown",INDIRECT("'C'!$A$"&amp;MATCH($E1024,CL,0)+1)))</f>
        <v/>
      </c>
      <c r="T1024" s="155" t="str">
        <f ca="1">IF(B1024="","",IF(ISERROR(MATCH($J1024,SorP!$B$1:$B$6226,0)),"",INDIRECT("'SorP'!$A$"&amp;MATCH($S1024&amp;$J1024,SorP!C:C,0))))</f>
        <v/>
      </c>
      <c r="U1024" s="168"/>
      <c r="V1024" s="169" t="e">
        <f>IF(C1024="",NA(),MATCH($B1024&amp;$C1024,'Smelter Look-up'!$J:$J,0))</f>
        <v>#N/A</v>
      </c>
      <c r="X1024" s="170">
        <f t="shared" ca="1" si="51"/>
        <v>0</v>
      </c>
      <c r="AB1024" s="314" t="str">
        <f t="shared" si="50"/>
        <v/>
      </c>
    </row>
    <row r="1025" spans="1:28" s="170" customFormat="1" ht="20.25">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0"/>
        <v/>
      </c>
    </row>
    <row r="1026" spans="1:28" s="170" customFormat="1" ht="20.25">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0"/>
        <v/>
      </c>
    </row>
    <row r="1027" spans="1:28" s="170" customFormat="1" ht="20.25">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0"/>
        <v/>
      </c>
    </row>
    <row r="1028" spans="1:28" s="170" customFormat="1" ht="20.25">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si="50"/>
        <v/>
      </c>
    </row>
    <row r="1029" spans="1:28" s="170" customFormat="1" ht="20.25">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0"/>
        <v/>
      </c>
    </row>
    <row r="1030" spans="1:28" s="170" customFormat="1" ht="20.25">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ref="AB1030:AB1093" si="53">IF(C1030="","",B1030)</f>
        <v/>
      </c>
    </row>
    <row r="1031" spans="1:28" s="170" customFormat="1" ht="20.25">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25">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25">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25">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25">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25">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25">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25">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25">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25">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25">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25">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25">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25">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25">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25">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25">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25">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25">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25">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25">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25">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25">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25">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25">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25">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25">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25">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25">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25">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25">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25">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25">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25">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25">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25">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25">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25">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25">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25">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25">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25">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25">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25">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25">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25">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25">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25">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25">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25">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4" t="str">
        <f t="shared" si="53"/>
        <v/>
      </c>
    </row>
    <row r="1081" spans="1:28" s="170" customFormat="1" ht="20.25">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4" t="str">
        <f t="shared" si="53"/>
        <v/>
      </c>
    </row>
    <row r="1082" spans="1:28" s="170" customFormat="1" ht="20.25">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4" t="str">
        <f t="shared" si="53"/>
        <v/>
      </c>
    </row>
    <row r="1083" spans="1:28" s="170" customFormat="1" ht="20.25">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14" t="str">
        <f t="shared" si="53"/>
        <v/>
      </c>
    </row>
    <row r="1084" spans="1:28" s="170" customFormat="1" ht="20.25">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ca="1" si="51"/>
        <v>0</v>
      </c>
      <c r="AB1084" s="314" t="str">
        <f t="shared" si="53"/>
        <v/>
      </c>
    </row>
    <row r="1085" spans="1:28" s="170" customFormat="1" ht="20.25">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2"/>
        <v/>
      </c>
      <c r="T1085" s="155" t="str">
        <f ca="1">IF(B1085="","",IF(ISERROR(MATCH($J1085,SorP!$B$1:$B$6226,0)),"",INDIRECT("'SorP'!$A$"&amp;MATCH($S1085&amp;$J1085,SorP!C:C,0))))</f>
        <v/>
      </c>
      <c r="U1085" s="168"/>
      <c r="V1085" s="169" t="e">
        <f>IF(C1085="",NA(),MATCH($B1085&amp;$C1085,'Smelter Look-up'!$J:$J,0))</f>
        <v>#N/A</v>
      </c>
      <c r="X1085" s="170">
        <f t="shared" ca="1" si="51"/>
        <v>0</v>
      </c>
      <c r="AB1085" s="314" t="str">
        <f t="shared" si="53"/>
        <v/>
      </c>
    </row>
    <row r="1086" spans="1:28" s="170" customFormat="1" ht="20.25">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2"/>
        <v/>
      </c>
      <c r="T1086" s="155" t="str">
        <f ca="1">IF(B1086="","",IF(ISERROR(MATCH($J1086,SorP!$B$1:$B$6226,0)),"",INDIRECT("'SorP'!$A$"&amp;MATCH($S1086&amp;$J1086,SorP!C:C,0))))</f>
        <v/>
      </c>
      <c r="U1086" s="168"/>
      <c r="V1086" s="169" t="e">
        <f>IF(C1086="",NA(),MATCH($B1086&amp;$C1086,'Smelter Look-up'!$J:$J,0))</f>
        <v>#N/A</v>
      </c>
      <c r="X1086" s="170">
        <f t="shared" ca="1" si="51"/>
        <v>0</v>
      </c>
      <c r="AB1086" s="314" t="str">
        <f t="shared" si="53"/>
        <v/>
      </c>
    </row>
    <row r="1087" spans="1:28" s="170" customFormat="1" ht="20.25">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2"/>
        <v/>
      </c>
      <c r="T1087" s="155" t="str">
        <f ca="1">IF(B1087="","",IF(ISERROR(MATCH($J1087,SorP!$B$1:$B$6226,0)),"",INDIRECT("'SorP'!$A$"&amp;MATCH($S1087&amp;$J1087,SorP!C:C,0))))</f>
        <v/>
      </c>
      <c r="U1087" s="168"/>
      <c r="V1087" s="169" t="e">
        <f>IF(C1087="",NA(),MATCH($B1087&amp;$C1087,'Smelter Look-up'!$J:$J,0))</f>
        <v>#N/A</v>
      </c>
      <c r="X1087" s="170">
        <f t="shared" ref="X1087:X1150" ca="1" si="54">IF(AND(C1087="Smelter not listed",OR(LEN(D1087)=0,LEN(E1087)=0)),1,0)</f>
        <v>0</v>
      </c>
      <c r="AB1087" s="314" t="str">
        <f t="shared" si="53"/>
        <v/>
      </c>
    </row>
    <row r="1088" spans="1:28" s="170" customFormat="1" ht="20.25">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ref="S1088:S1151" ca="1" si="55">IF(B1088="","",IF(ISERROR(MATCH($E1088,CL,0)),"Unknown",INDIRECT("'C'!$A$"&amp;MATCH($E1088,CL,0)+1)))</f>
        <v/>
      </c>
      <c r="T1088" s="155" t="str">
        <f ca="1">IF(B1088="","",IF(ISERROR(MATCH($J1088,SorP!$B$1:$B$6226,0)),"",INDIRECT("'SorP'!$A$"&amp;MATCH($S1088&amp;$J1088,SorP!C:C,0))))</f>
        <v/>
      </c>
      <c r="U1088" s="168"/>
      <c r="V1088" s="169" t="e">
        <f>IF(C1088="",NA(),MATCH($B1088&amp;$C1088,'Smelter Look-up'!$J:$J,0))</f>
        <v>#N/A</v>
      </c>
      <c r="X1088" s="170">
        <f t="shared" ca="1" si="54"/>
        <v>0</v>
      </c>
      <c r="AB1088" s="314" t="str">
        <f t="shared" si="53"/>
        <v/>
      </c>
    </row>
    <row r="1089" spans="1:28" s="170" customFormat="1" ht="20.25">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3"/>
        <v/>
      </c>
    </row>
    <row r="1090" spans="1:28" s="170" customFormat="1" ht="20.25">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3"/>
        <v/>
      </c>
    </row>
    <row r="1091" spans="1:28" s="170" customFormat="1" ht="20.25">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3"/>
        <v/>
      </c>
    </row>
    <row r="1092" spans="1:28" s="170" customFormat="1" ht="20.25">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si="53"/>
        <v/>
      </c>
    </row>
    <row r="1093" spans="1:28" s="170" customFormat="1" ht="20.25">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3"/>
        <v/>
      </c>
    </row>
    <row r="1094" spans="1:28" s="170" customFormat="1" ht="20.25">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ref="AB1094:AB1157" si="56">IF(C1094="","",B1094)</f>
        <v/>
      </c>
    </row>
    <row r="1095" spans="1:28" s="170" customFormat="1" ht="20.25">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25">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25">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25">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25">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25">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25">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25">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25">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25">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25">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25">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25">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25">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25">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25">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25">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25">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25">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25">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25">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25">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25">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25">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25">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25">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25">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25">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25">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25">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25">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25">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25">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25">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25">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25">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25">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25">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25">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25">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25">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25">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25">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25">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25">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25">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25">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25">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25">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25">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4" t="str">
        <f t="shared" si="56"/>
        <v/>
      </c>
    </row>
    <row r="1145" spans="1:28" s="170" customFormat="1" ht="20.25">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4" t="str">
        <f t="shared" si="56"/>
        <v/>
      </c>
    </row>
    <row r="1146" spans="1:28" s="170" customFormat="1" ht="20.25">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4" t="str">
        <f t="shared" si="56"/>
        <v/>
      </c>
    </row>
    <row r="1147" spans="1:28" s="170" customFormat="1" ht="20.25">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14" t="str">
        <f t="shared" si="56"/>
        <v/>
      </c>
    </row>
    <row r="1148" spans="1:28" s="170" customFormat="1" ht="20.25">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ca="1" si="54"/>
        <v>0</v>
      </c>
      <c r="AB1148" s="314" t="str">
        <f t="shared" si="56"/>
        <v/>
      </c>
    </row>
    <row r="1149" spans="1:28" s="170" customFormat="1" ht="20.25">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5"/>
        <v/>
      </c>
      <c r="T1149" s="155" t="str">
        <f ca="1">IF(B1149="","",IF(ISERROR(MATCH($J1149,SorP!$B$1:$B$6226,0)),"",INDIRECT("'SorP'!$A$"&amp;MATCH($S1149&amp;$J1149,SorP!C:C,0))))</f>
        <v/>
      </c>
      <c r="U1149" s="168"/>
      <c r="V1149" s="169" t="e">
        <f>IF(C1149="",NA(),MATCH($B1149&amp;$C1149,'Smelter Look-up'!$J:$J,0))</f>
        <v>#N/A</v>
      </c>
      <c r="X1149" s="170">
        <f t="shared" ca="1" si="54"/>
        <v>0</v>
      </c>
      <c r="AB1149" s="314" t="str">
        <f t="shared" si="56"/>
        <v/>
      </c>
    </row>
    <row r="1150" spans="1:28" s="170" customFormat="1" ht="20.25">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5"/>
        <v/>
      </c>
      <c r="T1150" s="155" t="str">
        <f ca="1">IF(B1150="","",IF(ISERROR(MATCH($J1150,SorP!$B$1:$B$6226,0)),"",INDIRECT("'SorP'!$A$"&amp;MATCH($S1150&amp;$J1150,SorP!C:C,0))))</f>
        <v/>
      </c>
      <c r="U1150" s="168"/>
      <c r="V1150" s="169" t="e">
        <f>IF(C1150="",NA(),MATCH($B1150&amp;$C1150,'Smelter Look-up'!$J:$J,0))</f>
        <v>#N/A</v>
      </c>
      <c r="X1150" s="170">
        <f t="shared" ca="1" si="54"/>
        <v>0</v>
      </c>
      <c r="AB1150" s="314" t="str">
        <f t="shared" si="56"/>
        <v/>
      </c>
    </row>
    <row r="1151" spans="1:28" s="170" customFormat="1" ht="20.25">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5"/>
        <v/>
      </c>
      <c r="T1151" s="155" t="str">
        <f ca="1">IF(B1151="","",IF(ISERROR(MATCH($J1151,SorP!$B$1:$B$6226,0)),"",INDIRECT("'SorP'!$A$"&amp;MATCH($S1151&amp;$J1151,SorP!C:C,0))))</f>
        <v/>
      </c>
      <c r="U1151" s="168"/>
      <c r="V1151" s="169" t="e">
        <f>IF(C1151="",NA(),MATCH($B1151&amp;$C1151,'Smelter Look-up'!$J:$J,0))</f>
        <v>#N/A</v>
      </c>
      <c r="X1151" s="170">
        <f t="shared" ref="X1151:X1214" ca="1" si="57">IF(AND(C1151="Smelter not listed",OR(LEN(D1151)=0,LEN(E1151)=0)),1,0)</f>
        <v>0</v>
      </c>
      <c r="AB1151" s="314" t="str">
        <f t="shared" si="56"/>
        <v/>
      </c>
    </row>
    <row r="1152" spans="1:28" s="170" customFormat="1" ht="20.25">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ref="S1152:S1215" ca="1" si="58">IF(B1152="","",IF(ISERROR(MATCH($E1152,CL,0)),"Unknown",INDIRECT("'C'!$A$"&amp;MATCH($E1152,CL,0)+1)))</f>
        <v/>
      </c>
      <c r="T1152" s="155" t="str">
        <f ca="1">IF(B1152="","",IF(ISERROR(MATCH($J1152,SorP!$B$1:$B$6226,0)),"",INDIRECT("'SorP'!$A$"&amp;MATCH($S1152&amp;$J1152,SorP!C:C,0))))</f>
        <v/>
      </c>
      <c r="U1152" s="168"/>
      <c r="V1152" s="169" t="e">
        <f>IF(C1152="",NA(),MATCH($B1152&amp;$C1152,'Smelter Look-up'!$J:$J,0))</f>
        <v>#N/A</v>
      </c>
      <c r="X1152" s="170">
        <f t="shared" ca="1" si="57"/>
        <v>0</v>
      </c>
      <c r="AB1152" s="314" t="str">
        <f t="shared" si="56"/>
        <v/>
      </c>
    </row>
    <row r="1153" spans="1:28" s="170" customFormat="1" ht="20.25">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6"/>
        <v/>
      </c>
    </row>
    <row r="1154" spans="1:28" s="170" customFormat="1" ht="20.25">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6"/>
        <v/>
      </c>
    </row>
    <row r="1155" spans="1:28" s="170" customFormat="1" ht="20.25">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6"/>
        <v/>
      </c>
    </row>
    <row r="1156" spans="1:28" s="170" customFormat="1" ht="20.25">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si="56"/>
        <v/>
      </c>
    </row>
    <row r="1157" spans="1:28" s="170" customFormat="1" ht="20.25">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6"/>
        <v/>
      </c>
    </row>
    <row r="1158" spans="1:28" s="170" customFormat="1" ht="20.25">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ref="AB1158:AB1221" si="59">IF(C1158="","",B1158)</f>
        <v/>
      </c>
    </row>
    <row r="1159" spans="1:28" s="170" customFormat="1" ht="20.25">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25">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25">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25">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25">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25">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25">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25">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25">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25">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25">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25">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25">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25">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25">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25">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25">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25">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25">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25">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25">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25">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25">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25">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25">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25">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25">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25">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25">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25">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25">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25">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25">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25">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25">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25">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25">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25">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25">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25">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25">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25">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25">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25">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25">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25">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25">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25">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25">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25">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4" t="str">
        <f t="shared" si="59"/>
        <v/>
      </c>
    </row>
    <row r="1209" spans="1:28" s="170" customFormat="1" ht="20.25">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4" t="str">
        <f t="shared" si="59"/>
        <v/>
      </c>
    </row>
    <row r="1210" spans="1:28" s="170" customFormat="1" ht="20.25">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4" t="str">
        <f t="shared" si="59"/>
        <v/>
      </c>
    </row>
    <row r="1211" spans="1:28" s="170" customFormat="1" ht="20.25">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14" t="str">
        <f t="shared" si="59"/>
        <v/>
      </c>
    </row>
    <row r="1212" spans="1:28" s="170" customFormat="1" ht="20.25">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ca="1" si="57"/>
        <v>0</v>
      </c>
      <c r="AB1212" s="314" t="str">
        <f t="shared" si="59"/>
        <v/>
      </c>
    </row>
    <row r="1213" spans="1:28" s="170" customFormat="1" ht="20.25">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58"/>
        <v/>
      </c>
      <c r="T1213" s="155" t="str">
        <f ca="1">IF(B1213="","",IF(ISERROR(MATCH($J1213,SorP!$B$1:$B$6226,0)),"",INDIRECT("'SorP'!$A$"&amp;MATCH($S1213&amp;$J1213,SorP!C:C,0))))</f>
        <v/>
      </c>
      <c r="U1213" s="168"/>
      <c r="V1213" s="169" t="e">
        <f>IF(C1213="",NA(),MATCH($B1213&amp;$C1213,'Smelter Look-up'!$J:$J,0))</f>
        <v>#N/A</v>
      </c>
      <c r="X1213" s="170">
        <f t="shared" ca="1" si="57"/>
        <v>0</v>
      </c>
      <c r="AB1213" s="314" t="str">
        <f t="shared" si="59"/>
        <v/>
      </c>
    </row>
    <row r="1214" spans="1:28" s="170" customFormat="1" ht="20.25">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58"/>
        <v/>
      </c>
      <c r="T1214" s="155" t="str">
        <f ca="1">IF(B1214="","",IF(ISERROR(MATCH($J1214,SorP!$B$1:$B$6226,0)),"",INDIRECT("'SorP'!$A$"&amp;MATCH($S1214&amp;$J1214,SorP!C:C,0))))</f>
        <v/>
      </c>
      <c r="U1214" s="168"/>
      <c r="V1214" s="169" t="e">
        <f>IF(C1214="",NA(),MATCH($B1214&amp;$C1214,'Smelter Look-up'!$J:$J,0))</f>
        <v>#N/A</v>
      </c>
      <c r="X1214" s="170">
        <f t="shared" ca="1" si="57"/>
        <v>0</v>
      </c>
      <c r="AB1214" s="314" t="str">
        <f t="shared" si="59"/>
        <v/>
      </c>
    </row>
    <row r="1215" spans="1:28" s="170" customFormat="1" ht="20.25">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58"/>
        <v/>
      </c>
      <c r="T1215" s="155" t="str">
        <f ca="1">IF(B1215="","",IF(ISERROR(MATCH($J1215,SorP!$B$1:$B$6226,0)),"",INDIRECT("'SorP'!$A$"&amp;MATCH($S1215&amp;$J1215,SorP!C:C,0))))</f>
        <v/>
      </c>
      <c r="U1215" s="168"/>
      <c r="V1215" s="169" t="e">
        <f>IF(C1215="",NA(),MATCH($B1215&amp;$C1215,'Smelter Look-up'!$J:$J,0))</f>
        <v>#N/A</v>
      </c>
      <c r="X1215" s="170">
        <f t="shared" ref="X1215:X1278" ca="1" si="60">IF(AND(C1215="Smelter not listed",OR(LEN(D1215)=0,LEN(E1215)=0)),1,0)</f>
        <v>0</v>
      </c>
      <c r="AB1215" s="314" t="str">
        <f t="shared" si="59"/>
        <v/>
      </c>
    </row>
    <row r="1216" spans="1:28" s="170" customFormat="1" ht="20.25">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ref="S1216:S1279" ca="1" si="61">IF(B1216="","",IF(ISERROR(MATCH($E1216,CL,0)),"Unknown",INDIRECT("'C'!$A$"&amp;MATCH($E1216,CL,0)+1)))</f>
        <v/>
      </c>
      <c r="T1216" s="155" t="str">
        <f ca="1">IF(B1216="","",IF(ISERROR(MATCH($J1216,SorP!$B$1:$B$6226,0)),"",INDIRECT("'SorP'!$A$"&amp;MATCH($S1216&amp;$J1216,SorP!C:C,0))))</f>
        <v/>
      </c>
      <c r="U1216" s="168"/>
      <c r="V1216" s="169" t="e">
        <f>IF(C1216="",NA(),MATCH($B1216&amp;$C1216,'Smelter Look-up'!$J:$J,0))</f>
        <v>#N/A</v>
      </c>
      <c r="X1216" s="170">
        <f t="shared" ca="1" si="60"/>
        <v>0</v>
      </c>
      <c r="AB1216" s="314" t="str">
        <f t="shared" si="59"/>
        <v/>
      </c>
    </row>
    <row r="1217" spans="1:28" s="170" customFormat="1" ht="20.25">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59"/>
        <v/>
      </c>
    </row>
    <row r="1218" spans="1:28" s="170" customFormat="1" ht="20.25">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59"/>
        <v/>
      </c>
    </row>
    <row r="1219" spans="1:28" s="170" customFormat="1" ht="20.25">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59"/>
        <v/>
      </c>
    </row>
    <row r="1220" spans="1:28" s="170" customFormat="1" ht="20.25">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si="59"/>
        <v/>
      </c>
    </row>
    <row r="1221" spans="1:28" s="170" customFormat="1" ht="20.25">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59"/>
        <v/>
      </c>
    </row>
    <row r="1222" spans="1:28" s="170" customFormat="1" ht="20.25">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ref="AB1222:AB1285" si="62">IF(C1222="","",B1222)</f>
        <v/>
      </c>
    </row>
    <row r="1223" spans="1:28" s="170" customFormat="1" ht="20.25">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25">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25">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25">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25">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25">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25">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25">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25">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25">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25">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25">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25">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25">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25">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25">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25">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25">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25">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25">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25">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25">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25">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25">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25">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25">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25">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25">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25">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25">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25">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25">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25">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25">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25">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25">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25">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25">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25">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25">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25">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25">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25">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25">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25">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25">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25">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25">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25">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25">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4" t="str">
        <f t="shared" si="62"/>
        <v/>
      </c>
    </row>
    <row r="1273" spans="1:28" s="170" customFormat="1" ht="20.25">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4" t="str">
        <f t="shared" si="62"/>
        <v/>
      </c>
    </row>
    <row r="1274" spans="1:28" s="170" customFormat="1" ht="20.25">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4" t="str">
        <f t="shared" si="62"/>
        <v/>
      </c>
    </row>
    <row r="1275" spans="1:28" s="170" customFormat="1" ht="20.25">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14" t="str">
        <f t="shared" si="62"/>
        <v/>
      </c>
    </row>
    <row r="1276" spans="1:28" s="170" customFormat="1" ht="20.25">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ca="1" si="60"/>
        <v>0</v>
      </c>
      <c r="AB1276" s="314" t="str">
        <f t="shared" si="62"/>
        <v/>
      </c>
    </row>
    <row r="1277" spans="1:28" s="170" customFormat="1" ht="20.25">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1"/>
        <v/>
      </c>
      <c r="T1277" s="155" t="str">
        <f ca="1">IF(B1277="","",IF(ISERROR(MATCH($J1277,SorP!$B$1:$B$6226,0)),"",INDIRECT("'SorP'!$A$"&amp;MATCH($S1277&amp;$J1277,SorP!C:C,0))))</f>
        <v/>
      </c>
      <c r="U1277" s="168"/>
      <c r="V1277" s="169" t="e">
        <f>IF(C1277="",NA(),MATCH($B1277&amp;$C1277,'Smelter Look-up'!$J:$J,0))</f>
        <v>#N/A</v>
      </c>
      <c r="X1277" s="170">
        <f t="shared" ca="1" si="60"/>
        <v>0</v>
      </c>
      <c r="AB1277" s="314" t="str">
        <f t="shared" si="62"/>
        <v/>
      </c>
    </row>
    <row r="1278" spans="1:28" s="170" customFormat="1" ht="20.25">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1"/>
        <v/>
      </c>
      <c r="T1278" s="155" t="str">
        <f ca="1">IF(B1278="","",IF(ISERROR(MATCH($J1278,SorP!$B$1:$B$6226,0)),"",INDIRECT("'SorP'!$A$"&amp;MATCH($S1278&amp;$J1278,SorP!C:C,0))))</f>
        <v/>
      </c>
      <c r="U1278" s="168"/>
      <c r="V1278" s="169" t="e">
        <f>IF(C1278="",NA(),MATCH($B1278&amp;$C1278,'Smelter Look-up'!$J:$J,0))</f>
        <v>#N/A</v>
      </c>
      <c r="X1278" s="170">
        <f t="shared" ca="1" si="60"/>
        <v>0</v>
      </c>
      <c r="AB1278" s="314" t="str">
        <f t="shared" si="62"/>
        <v/>
      </c>
    </row>
    <row r="1279" spans="1:28" s="170" customFormat="1" ht="20.25">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1"/>
        <v/>
      </c>
      <c r="T1279" s="155" t="str">
        <f ca="1">IF(B1279="","",IF(ISERROR(MATCH($J1279,SorP!$B$1:$B$6226,0)),"",INDIRECT("'SorP'!$A$"&amp;MATCH($S1279&amp;$J1279,SorP!C:C,0))))</f>
        <v/>
      </c>
      <c r="U1279" s="168"/>
      <c r="V1279" s="169" t="e">
        <f>IF(C1279="",NA(),MATCH($B1279&amp;$C1279,'Smelter Look-up'!$J:$J,0))</f>
        <v>#N/A</v>
      </c>
      <c r="X1279" s="170">
        <f t="shared" ref="X1279:X1342" ca="1" si="63">IF(AND(C1279="Smelter not listed",OR(LEN(D1279)=0,LEN(E1279)=0)),1,0)</f>
        <v>0</v>
      </c>
      <c r="AB1279" s="314" t="str">
        <f t="shared" si="62"/>
        <v/>
      </c>
    </row>
    <row r="1280" spans="1:28" s="170" customFormat="1" ht="20.25">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ref="S1280:S1343" ca="1" si="64">IF(B1280="","",IF(ISERROR(MATCH($E1280,CL,0)),"Unknown",INDIRECT("'C'!$A$"&amp;MATCH($E1280,CL,0)+1)))</f>
        <v/>
      </c>
      <c r="T1280" s="155" t="str">
        <f ca="1">IF(B1280="","",IF(ISERROR(MATCH($J1280,SorP!$B$1:$B$6226,0)),"",INDIRECT("'SorP'!$A$"&amp;MATCH($S1280&amp;$J1280,SorP!C:C,0))))</f>
        <v/>
      </c>
      <c r="U1280" s="168"/>
      <c r="V1280" s="169" t="e">
        <f>IF(C1280="",NA(),MATCH($B1280&amp;$C1280,'Smelter Look-up'!$J:$J,0))</f>
        <v>#N/A</v>
      </c>
      <c r="X1280" s="170">
        <f t="shared" ca="1" si="63"/>
        <v>0</v>
      </c>
      <c r="AB1280" s="314" t="str">
        <f t="shared" si="62"/>
        <v/>
      </c>
    </row>
    <row r="1281" spans="1:28" s="170" customFormat="1" ht="20.25">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2"/>
        <v/>
      </c>
    </row>
    <row r="1282" spans="1:28" s="170" customFormat="1" ht="20.25">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2"/>
        <v/>
      </c>
    </row>
    <row r="1283" spans="1:28" s="170" customFormat="1" ht="20.25">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2"/>
        <v/>
      </c>
    </row>
    <row r="1284" spans="1:28" s="170" customFormat="1" ht="20.25">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si="62"/>
        <v/>
      </c>
    </row>
    <row r="1285" spans="1:28" s="170" customFormat="1" ht="20.25">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2"/>
        <v/>
      </c>
    </row>
    <row r="1286" spans="1:28" s="170" customFormat="1" ht="20.25">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ref="AB1286:AB1349" si="65">IF(C1286="","",B1286)</f>
        <v/>
      </c>
    </row>
    <row r="1287" spans="1:28" s="170" customFormat="1" ht="20.25">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25">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25">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25">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25">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25">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25">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25">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25">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25">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25">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25">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25">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25">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25">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25">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25">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25">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25">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25">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25">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25">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25">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25">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25">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25">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25">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25">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25">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25">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25">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25">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25">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25">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25">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25">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25">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25">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25">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25">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25">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25">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25">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25">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25">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25">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25">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25">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25">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25">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4" t="str">
        <f t="shared" si="65"/>
        <v/>
      </c>
    </row>
    <row r="1337" spans="1:28" s="170" customFormat="1" ht="20.25">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4" t="str">
        <f t="shared" si="65"/>
        <v/>
      </c>
    </row>
    <row r="1338" spans="1:28" s="170" customFormat="1" ht="20.25">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4" t="str">
        <f t="shared" si="65"/>
        <v/>
      </c>
    </row>
    <row r="1339" spans="1:28" s="170" customFormat="1" ht="20.25">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14" t="str">
        <f t="shared" si="65"/>
        <v/>
      </c>
    </row>
    <row r="1340" spans="1:28" s="170" customFormat="1" ht="20.25">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ca="1" si="63"/>
        <v>0</v>
      </c>
      <c r="AB1340" s="314" t="str">
        <f t="shared" si="65"/>
        <v/>
      </c>
    </row>
    <row r="1341" spans="1:28" s="170" customFormat="1" ht="20.25">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4"/>
        <v/>
      </c>
      <c r="T1341" s="155" t="str">
        <f ca="1">IF(B1341="","",IF(ISERROR(MATCH($J1341,SorP!$B$1:$B$6226,0)),"",INDIRECT("'SorP'!$A$"&amp;MATCH($S1341&amp;$J1341,SorP!C:C,0))))</f>
        <v/>
      </c>
      <c r="U1341" s="168"/>
      <c r="V1341" s="169" t="e">
        <f>IF(C1341="",NA(),MATCH($B1341&amp;$C1341,'Smelter Look-up'!$J:$J,0))</f>
        <v>#N/A</v>
      </c>
      <c r="X1341" s="170">
        <f t="shared" ca="1" si="63"/>
        <v>0</v>
      </c>
      <c r="AB1341" s="314" t="str">
        <f t="shared" si="65"/>
        <v/>
      </c>
    </row>
    <row r="1342" spans="1:28" s="170" customFormat="1" ht="20.25">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4"/>
        <v/>
      </c>
      <c r="T1342" s="155" t="str">
        <f ca="1">IF(B1342="","",IF(ISERROR(MATCH($J1342,SorP!$B$1:$B$6226,0)),"",INDIRECT("'SorP'!$A$"&amp;MATCH($S1342&amp;$J1342,SorP!C:C,0))))</f>
        <v/>
      </c>
      <c r="U1342" s="168"/>
      <c r="V1342" s="169" t="e">
        <f>IF(C1342="",NA(),MATCH($B1342&amp;$C1342,'Smelter Look-up'!$J:$J,0))</f>
        <v>#N/A</v>
      </c>
      <c r="X1342" s="170">
        <f t="shared" ca="1" si="63"/>
        <v>0</v>
      </c>
      <c r="AB1342" s="314" t="str">
        <f t="shared" si="65"/>
        <v/>
      </c>
    </row>
    <row r="1343" spans="1:28" s="170" customFormat="1" ht="20.25">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4"/>
        <v/>
      </c>
      <c r="T1343" s="155" t="str">
        <f ca="1">IF(B1343="","",IF(ISERROR(MATCH($J1343,SorP!$B$1:$B$6226,0)),"",INDIRECT("'SorP'!$A$"&amp;MATCH($S1343&amp;$J1343,SorP!C:C,0))))</f>
        <v/>
      </c>
      <c r="U1343" s="168"/>
      <c r="V1343" s="169" t="e">
        <f>IF(C1343="",NA(),MATCH($B1343&amp;$C1343,'Smelter Look-up'!$J:$J,0))</f>
        <v>#N/A</v>
      </c>
      <c r="X1343" s="170">
        <f t="shared" ref="X1343:X1406" ca="1" si="66">IF(AND(C1343="Smelter not listed",OR(LEN(D1343)=0,LEN(E1343)=0)),1,0)</f>
        <v>0</v>
      </c>
      <c r="AB1343" s="314" t="str">
        <f t="shared" si="65"/>
        <v/>
      </c>
    </row>
    <row r="1344" spans="1:28" s="170" customFormat="1" ht="20.25">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ref="S1344:S1407" ca="1" si="67">IF(B1344="","",IF(ISERROR(MATCH($E1344,CL,0)),"Unknown",INDIRECT("'C'!$A$"&amp;MATCH($E1344,CL,0)+1)))</f>
        <v/>
      </c>
      <c r="T1344" s="155" t="str">
        <f ca="1">IF(B1344="","",IF(ISERROR(MATCH($J1344,SorP!$B$1:$B$6226,0)),"",INDIRECT("'SorP'!$A$"&amp;MATCH($S1344&amp;$J1344,SorP!C:C,0))))</f>
        <v/>
      </c>
      <c r="U1344" s="168"/>
      <c r="V1344" s="169" t="e">
        <f>IF(C1344="",NA(),MATCH($B1344&amp;$C1344,'Smelter Look-up'!$J:$J,0))</f>
        <v>#N/A</v>
      </c>
      <c r="X1344" s="170">
        <f t="shared" ca="1" si="66"/>
        <v>0</v>
      </c>
      <c r="AB1344" s="314" t="str">
        <f t="shared" si="65"/>
        <v/>
      </c>
    </row>
    <row r="1345" spans="1:28" s="170" customFormat="1" ht="20.25">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5"/>
        <v/>
      </c>
    </row>
    <row r="1346" spans="1:28" s="170" customFormat="1" ht="20.25">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5"/>
        <v/>
      </c>
    </row>
    <row r="1347" spans="1:28" s="170" customFormat="1" ht="20.25">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5"/>
        <v/>
      </c>
    </row>
    <row r="1348" spans="1:28" s="170" customFormat="1" ht="20.25">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si="65"/>
        <v/>
      </c>
    </row>
    <row r="1349" spans="1:28" s="170" customFormat="1" ht="20.25">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5"/>
        <v/>
      </c>
    </row>
    <row r="1350" spans="1:28" s="170" customFormat="1" ht="20.25">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ref="AB1350:AB1413" si="68">IF(C1350="","",B1350)</f>
        <v/>
      </c>
    </row>
    <row r="1351" spans="1:28" s="170" customFormat="1" ht="20.25">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25">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25">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25">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25">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25">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25">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25">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25">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25">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25">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25">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25">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25">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25">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25">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25">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25">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25">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25">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25">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25">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25">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25">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25">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25">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25">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25">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25">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25">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25">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25">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25">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25">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25">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25">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25">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25">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25">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25">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25">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25">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25">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25">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25">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25">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25">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25">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25">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25">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4" t="str">
        <f t="shared" si="68"/>
        <v/>
      </c>
    </row>
    <row r="1401" spans="1:28" s="170" customFormat="1" ht="20.25">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4" t="str">
        <f t="shared" si="68"/>
        <v/>
      </c>
    </row>
    <row r="1402" spans="1:28" s="170" customFormat="1" ht="20.25">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4" t="str">
        <f t="shared" si="68"/>
        <v/>
      </c>
    </row>
    <row r="1403" spans="1:28" s="170" customFormat="1" ht="20.25">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14" t="str">
        <f t="shared" si="68"/>
        <v/>
      </c>
    </row>
    <row r="1404" spans="1:28" s="170" customFormat="1" ht="20.25">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ca="1" si="66"/>
        <v>0</v>
      </c>
      <c r="AB1404" s="314" t="str">
        <f t="shared" si="68"/>
        <v/>
      </c>
    </row>
    <row r="1405" spans="1:28" s="170" customFormat="1" ht="20.25">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67"/>
        <v/>
      </c>
      <c r="T1405" s="155" t="str">
        <f ca="1">IF(B1405="","",IF(ISERROR(MATCH($J1405,SorP!$B$1:$B$6226,0)),"",INDIRECT("'SorP'!$A$"&amp;MATCH($S1405&amp;$J1405,SorP!C:C,0))))</f>
        <v/>
      </c>
      <c r="U1405" s="168"/>
      <c r="V1405" s="169" t="e">
        <f>IF(C1405="",NA(),MATCH($B1405&amp;$C1405,'Smelter Look-up'!$J:$J,0))</f>
        <v>#N/A</v>
      </c>
      <c r="X1405" s="170">
        <f t="shared" ca="1" si="66"/>
        <v>0</v>
      </c>
      <c r="AB1405" s="314" t="str">
        <f t="shared" si="68"/>
        <v/>
      </c>
    </row>
    <row r="1406" spans="1:28" s="170" customFormat="1" ht="20.25">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67"/>
        <v/>
      </c>
      <c r="T1406" s="155" t="str">
        <f ca="1">IF(B1406="","",IF(ISERROR(MATCH($J1406,SorP!$B$1:$B$6226,0)),"",INDIRECT("'SorP'!$A$"&amp;MATCH($S1406&amp;$J1406,SorP!C:C,0))))</f>
        <v/>
      </c>
      <c r="U1406" s="168"/>
      <c r="V1406" s="169" t="e">
        <f>IF(C1406="",NA(),MATCH($B1406&amp;$C1406,'Smelter Look-up'!$J:$J,0))</f>
        <v>#N/A</v>
      </c>
      <c r="X1406" s="170">
        <f t="shared" ca="1" si="66"/>
        <v>0</v>
      </c>
      <c r="AB1406" s="314" t="str">
        <f t="shared" si="68"/>
        <v/>
      </c>
    </row>
    <row r="1407" spans="1:28" s="170" customFormat="1" ht="20.25">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67"/>
        <v/>
      </c>
      <c r="T1407" s="155" t="str">
        <f ca="1">IF(B1407="","",IF(ISERROR(MATCH($J1407,SorP!$B$1:$B$6226,0)),"",INDIRECT("'SorP'!$A$"&amp;MATCH($S1407&amp;$J1407,SorP!C:C,0))))</f>
        <v/>
      </c>
      <c r="U1407" s="168"/>
      <c r="V1407" s="169" t="e">
        <f>IF(C1407="",NA(),MATCH($B1407&amp;$C1407,'Smelter Look-up'!$J:$J,0))</f>
        <v>#N/A</v>
      </c>
      <c r="X1407" s="170">
        <f t="shared" ref="X1407:X1470" ca="1" si="69">IF(AND(C1407="Smelter not listed",OR(LEN(D1407)=0,LEN(E1407)=0)),1,0)</f>
        <v>0</v>
      </c>
      <c r="AB1407" s="314" t="str">
        <f t="shared" si="68"/>
        <v/>
      </c>
    </row>
    <row r="1408" spans="1:28" s="170" customFormat="1" ht="20.25">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ref="S1408:S1471" ca="1" si="70">IF(B1408="","",IF(ISERROR(MATCH($E1408,CL,0)),"Unknown",INDIRECT("'C'!$A$"&amp;MATCH($E1408,CL,0)+1)))</f>
        <v/>
      </c>
      <c r="T1408" s="155" t="str">
        <f ca="1">IF(B1408="","",IF(ISERROR(MATCH($J1408,SorP!$B$1:$B$6226,0)),"",INDIRECT("'SorP'!$A$"&amp;MATCH($S1408&amp;$J1408,SorP!C:C,0))))</f>
        <v/>
      </c>
      <c r="U1408" s="168"/>
      <c r="V1408" s="169" t="e">
        <f>IF(C1408="",NA(),MATCH($B1408&amp;$C1408,'Smelter Look-up'!$J:$J,0))</f>
        <v>#N/A</v>
      </c>
      <c r="X1408" s="170">
        <f t="shared" ca="1" si="69"/>
        <v>0</v>
      </c>
      <c r="AB1408" s="314" t="str">
        <f t="shared" si="68"/>
        <v/>
      </c>
    </row>
    <row r="1409" spans="1:28" s="170" customFormat="1" ht="20.25">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68"/>
        <v/>
      </c>
    </row>
    <row r="1410" spans="1:28" s="170" customFormat="1" ht="20.25">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68"/>
        <v/>
      </c>
    </row>
    <row r="1411" spans="1:28" s="170" customFormat="1" ht="20.25">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68"/>
        <v/>
      </c>
    </row>
    <row r="1412" spans="1:28" s="170" customFormat="1" ht="20.25">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si="68"/>
        <v/>
      </c>
    </row>
    <row r="1413" spans="1:28" s="170" customFormat="1" ht="20.25">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68"/>
        <v/>
      </c>
    </row>
    <row r="1414" spans="1:28" s="170" customFormat="1" ht="20.25">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ref="AB1414:AB1477" si="71">IF(C1414="","",B1414)</f>
        <v/>
      </c>
    </row>
    <row r="1415" spans="1:28" s="170" customFormat="1" ht="20.25">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25">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25">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25">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25">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25">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25">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25">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25">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25">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25">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25">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25">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25">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25">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25">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25">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25">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25">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25">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25">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25">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25">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25">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25">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25">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25">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25">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25">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25">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25">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25">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25">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25">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25">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25">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25">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25">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25">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25">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25">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25">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25">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25">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25">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25">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25">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25">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25">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25">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4" t="str">
        <f t="shared" si="71"/>
        <v/>
      </c>
    </row>
    <row r="1465" spans="1:28" s="170" customFormat="1" ht="20.25">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4" t="str">
        <f t="shared" si="71"/>
        <v/>
      </c>
    </row>
    <row r="1466" spans="1:28" s="170" customFormat="1" ht="20.25">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4" t="str">
        <f t="shared" si="71"/>
        <v/>
      </c>
    </row>
    <row r="1467" spans="1:28" s="170" customFormat="1" ht="20.25">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14" t="str">
        <f t="shared" si="71"/>
        <v/>
      </c>
    </row>
    <row r="1468" spans="1:28" s="170" customFormat="1" ht="20.25">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ca="1" si="69"/>
        <v>0</v>
      </c>
      <c r="AB1468" s="314" t="str">
        <f t="shared" si="71"/>
        <v/>
      </c>
    </row>
    <row r="1469" spans="1:28" s="170" customFormat="1" ht="20.25">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0"/>
        <v/>
      </c>
      <c r="T1469" s="155" t="str">
        <f ca="1">IF(B1469="","",IF(ISERROR(MATCH($J1469,SorP!$B$1:$B$6226,0)),"",INDIRECT("'SorP'!$A$"&amp;MATCH($S1469&amp;$J1469,SorP!C:C,0))))</f>
        <v/>
      </c>
      <c r="U1469" s="168"/>
      <c r="V1469" s="169" t="e">
        <f>IF(C1469="",NA(),MATCH($B1469&amp;$C1469,'Smelter Look-up'!$J:$J,0))</f>
        <v>#N/A</v>
      </c>
      <c r="X1469" s="170">
        <f t="shared" ca="1" si="69"/>
        <v>0</v>
      </c>
      <c r="AB1469" s="314" t="str">
        <f t="shared" si="71"/>
        <v/>
      </c>
    </row>
    <row r="1470" spans="1:28" s="170" customFormat="1" ht="20.25">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0"/>
        <v/>
      </c>
      <c r="T1470" s="155" t="str">
        <f ca="1">IF(B1470="","",IF(ISERROR(MATCH($J1470,SorP!$B$1:$B$6226,0)),"",INDIRECT("'SorP'!$A$"&amp;MATCH($S1470&amp;$J1470,SorP!C:C,0))))</f>
        <v/>
      </c>
      <c r="U1470" s="168"/>
      <c r="V1470" s="169" t="e">
        <f>IF(C1470="",NA(),MATCH($B1470&amp;$C1470,'Smelter Look-up'!$J:$J,0))</f>
        <v>#N/A</v>
      </c>
      <c r="X1470" s="170">
        <f t="shared" ca="1" si="69"/>
        <v>0</v>
      </c>
      <c r="AB1470" s="314" t="str">
        <f t="shared" si="71"/>
        <v/>
      </c>
    </row>
    <row r="1471" spans="1:28" s="170" customFormat="1" ht="20.25">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0"/>
        <v/>
      </c>
      <c r="T1471" s="155" t="str">
        <f ca="1">IF(B1471="","",IF(ISERROR(MATCH($J1471,SorP!$B$1:$B$6226,0)),"",INDIRECT("'SorP'!$A$"&amp;MATCH($S1471&amp;$J1471,SorP!C:C,0))))</f>
        <v/>
      </c>
      <c r="U1471" s="168"/>
      <c r="V1471" s="169" t="e">
        <f>IF(C1471="",NA(),MATCH($B1471&amp;$C1471,'Smelter Look-up'!$J:$J,0))</f>
        <v>#N/A</v>
      </c>
      <c r="X1471" s="170">
        <f t="shared" ref="X1471:X1534" ca="1" si="72">IF(AND(C1471="Smelter not listed",OR(LEN(D1471)=0,LEN(E1471)=0)),1,0)</f>
        <v>0</v>
      </c>
      <c r="AB1471" s="314" t="str">
        <f t="shared" si="71"/>
        <v/>
      </c>
    </row>
    <row r="1472" spans="1:28" s="170" customFormat="1" ht="20.25">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ref="S1472:S1535" ca="1" si="73">IF(B1472="","",IF(ISERROR(MATCH($E1472,CL,0)),"Unknown",INDIRECT("'C'!$A$"&amp;MATCH($E1472,CL,0)+1)))</f>
        <v/>
      </c>
      <c r="T1472" s="155" t="str">
        <f ca="1">IF(B1472="","",IF(ISERROR(MATCH($J1472,SorP!$B$1:$B$6226,0)),"",INDIRECT("'SorP'!$A$"&amp;MATCH($S1472&amp;$J1472,SorP!C:C,0))))</f>
        <v/>
      </c>
      <c r="U1472" s="168"/>
      <c r="V1472" s="169" t="e">
        <f>IF(C1472="",NA(),MATCH($B1472&amp;$C1472,'Smelter Look-up'!$J:$J,0))</f>
        <v>#N/A</v>
      </c>
      <c r="X1472" s="170">
        <f t="shared" ca="1" si="72"/>
        <v>0</v>
      </c>
      <c r="AB1472" s="314" t="str">
        <f t="shared" si="71"/>
        <v/>
      </c>
    </row>
    <row r="1473" spans="1:28" s="170" customFormat="1" ht="20.25">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1"/>
        <v/>
      </c>
    </row>
    <row r="1474" spans="1:28" s="170" customFormat="1" ht="20.25">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1"/>
        <v/>
      </c>
    </row>
    <row r="1475" spans="1:28" s="170" customFormat="1" ht="20.25">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1"/>
        <v/>
      </c>
    </row>
    <row r="1476" spans="1:28" s="170" customFormat="1" ht="20.25">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si="71"/>
        <v/>
      </c>
    </row>
    <row r="1477" spans="1:28" s="170" customFormat="1" ht="20.25">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1"/>
        <v/>
      </c>
    </row>
    <row r="1478" spans="1:28" s="170" customFormat="1" ht="20.25">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ref="AB1478:AB1541" si="74">IF(C1478="","",B1478)</f>
        <v/>
      </c>
    </row>
    <row r="1479" spans="1:28" s="170" customFormat="1" ht="20.25">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25">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25">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25">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25">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25">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25">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25">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25">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25">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25">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25">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25">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25">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25">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25">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25">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25">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25">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25">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25">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25">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25">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25">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25">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25">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25">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25">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25">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25">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25">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25">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25">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25">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25">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25">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25">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25">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25">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25">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25">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25">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25">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25">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25">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25">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25">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25">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25">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25">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4" t="str">
        <f t="shared" si="74"/>
        <v/>
      </c>
    </row>
    <row r="1529" spans="1:28" s="170" customFormat="1" ht="20.25">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4" t="str">
        <f t="shared" si="74"/>
        <v/>
      </c>
    </row>
    <row r="1530" spans="1:28" s="170" customFormat="1" ht="20.25">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4" t="str">
        <f t="shared" si="74"/>
        <v/>
      </c>
    </row>
    <row r="1531" spans="1:28" s="170" customFormat="1" ht="20.25">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14" t="str">
        <f t="shared" si="74"/>
        <v/>
      </c>
    </row>
    <row r="1532" spans="1:28" s="170" customFormat="1" ht="20.25">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ca="1" si="72"/>
        <v>0</v>
      </c>
      <c r="AB1532" s="314" t="str">
        <f t="shared" si="74"/>
        <v/>
      </c>
    </row>
    <row r="1533" spans="1:28" s="170" customFormat="1" ht="20.25">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3"/>
        <v/>
      </c>
      <c r="T1533" s="155" t="str">
        <f ca="1">IF(B1533="","",IF(ISERROR(MATCH($J1533,SorP!$B$1:$B$6226,0)),"",INDIRECT("'SorP'!$A$"&amp;MATCH($S1533&amp;$J1533,SorP!C:C,0))))</f>
        <v/>
      </c>
      <c r="U1533" s="168"/>
      <c r="V1533" s="169" t="e">
        <f>IF(C1533="",NA(),MATCH($B1533&amp;$C1533,'Smelter Look-up'!$J:$J,0))</f>
        <v>#N/A</v>
      </c>
      <c r="X1533" s="170">
        <f t="shared" ca="1" si="72"/>
        <v>0</v>
      </c>
      <c r="AB1533" s="314" t="str">
        <f t="shared" si="74"/>
        <v/>
      </c>
    </row>
    <row r="1534" spans="1:28" s="170" customFormat="1" ht="20.25">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3"/>
        <v/>
      </c>
      <c r="T1534" s="155" t="str">
        <f ca="1">IF(B1534="","",IF(ISERROR(MATCH($J1534,SorP!$B$1:$B$6226,0)),"",INDIRECT("'SorP'!$A$"&amp;MATCH($S1534&amp;$J1534,SorP!C:C,0))))</f>
        <v/>
      </c>
      <c r="U1534" s="168"/>
      <c r="V1534" s="169" t="e">
        <f>IF(C1534="",NA(),MATCH($B1534&amp;$C1534,'Smelter Look-up'!$J:$J,0))</f>
        <v>#N/A</v>
      </c>
      <c r="X1534" s="170">
        <f t="shared" ca="1" si="72"/>
        <v>0</v>
      </c>
      <c r="AB1534" s="314" t="str">
        <f t="shared" si="74"/>
        <v/>
      </c>
    </row>
    <row r="1535" spans="1:28" s="170" customFormat="1" ht="20.25">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3"/>
        <v/>
      </c>
      <c r="T1535" s="155" t="str">
        <f ca="1">IF(B1535="","",IF(ISERROR(MATCH($J1535,SorP!$B$1:$B$6226,0)),"",INDIRECT("'SorP'!$A$"&amp;MATCH($S1535&amp;$J1535,SorP!C:C,0))))</f>
        <v/>
      </c>
      <c r="U1535" s="168"/>
      <c r="V1535" s="169" t="e">
        <f>IF(C1535="",NA(),MATCH($B1535&amp;$C1535,'Smelter Look-up'!$J:$J,0))</f>
        <v>#N/A</v>
      </c>
      <c r="X1535" s="170">
        <f t="shared" ref="X1535:X1598" ca="1" si="75">IF(AND(C1535="Smelter not listed",OR(LEN(D1535)=0,LEN(E1535)=0)),1,0)</f>
        <v>0</v>
      </c>
      <c r="AB1535" s="314" t="str">
        <f t="shared" si="74"/>
        <v/>
      </c>
    </row>
    <row r="1536" spans="1:28" s="170" customFormat="1" ht="20.25">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ref="S1536:S1599" ca="1" si="76">IF(B1536="","",IF(ISERROR(MATCH($E1536,CL,0)),"Unknown",INDIRECT("'C'!$A$"&amp;MATCH($E1536,CL,0)+1)))</f>
        <v/>
      </c>
      <c r="T1536" s="155" t="str">
        <f ca="1">IF(B1536="","",IF(ISERROR(MATCH($J1536,SorP!$B$1:$B$6226,0)),"",INDIRECT("'SorP'!$A$"&amp;MATCH($S1536&amp;$J1536,SorP!C:C,0))))</f>
        <v/>
      </c>
      <c r="U1536" s="168"/>
      <c r="V1536" s="169" t="e">
        <f>IF(C1536="",NA(),MATCH($B1536&amp;$C1536,'Smelter Look-up'!$J:$J,0))</f>
        <v>#N/A</v>
      </c>
      <c r="X1536" s="170">
        <f t="shared" ca="1" si="75"/>
        <v>0</v>
      </c>
      <c r="AB1536" s="314" t="str">
        <f t="shared" si="74"/>
        <v/>
      </c>
    </row>
    <row r="1537" spans="1:28" s="170" customFormat="1" ht="20.25">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4"/>
        <v/>
      </c>
    </row>
    <row r="1538" spans="1:28" s="170" customFormat="1" ht="20.25">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4"/>
        <v/>
      </c>
    </row>
    <row r="1539" spans="1:28" s="170" customFormat="1" ht="20.25">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4"/>
        <v/>
      </c>
    </row>
    <row r="1540" spans="1:28" s="170" customFormat="1" ht="20.25">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si="74"/>
        <v/>
      </c>
    </row>
    <row r="1541" spans="1:28" s="170" customFormat="1" ht="20.25">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4"/>
        <v/>
      </c>
    </row>
    <row r="1542" spans="1:28" s="170" customFormat="1" ht="20.25">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ref="AB1542:AB1605" si="77">IF(C1542="","",B1542)</f>
        <v/>
      </c>
    </row>
    <row r="1543" spans="1:28" s="170" customFormat="1" ht="20.25">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25">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25">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25">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25">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25">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25">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25">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25">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25">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25">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25">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25">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25">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25">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25">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25">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25">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25">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25">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25">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25">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25">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25">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25">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25">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25">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25">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25">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25">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25">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25">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25">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25">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25">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25">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25">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25">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25">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25">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25">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25">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25">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25">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25">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25">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25">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25">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25">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25">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4" t="str">
        <f t="shared" si="77"/>
        <v/>
      </c>
    </row>
    <row r="1593" spans="1:28" s="170" customFormat="1" ht="20.25">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4" t="str">
        <f t="shared" si="77"/>
        <v/>
      </c>
    </row>
    <row r="1594" spans="1:28" s="170" customFormat="1" ht="20.25">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4" t="str">
        <f t="shared" si="77"/>
        <v/>
      </c>
    </row>
    <row r="1595" spans="1:28" s="170" customFormat="1" ht="20.25">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14" t="str">
        <f t="shared" si="77"/>
        <v/>
      </c>
    </row>
    <row r="1596" spans="1:28" s="170" customFormat="1" ht="20.25">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ca="1" si="75"/>
        <v>0</v>
      </c>
      <c r="AB1596" s="314" t="str">
        <f t="shared" si="77"/>
        <v/>
      </c>
    </row>
    <row r="1597" spans="1:28" s="170" customFormat="1" ht="20.25">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6"/>
        <v/>
      </c>
      <c r="T1597" s="155" t="str">
        <f ca="1">IF(B1597="","",IF(ISERROR(MATCH($J1597,SorP!$B$1:$B$6226,0)),"",INDIRECT("'SorP'!$A$"&amp;MATCH($S1597&amp;$J1597,SorP!C:C,0))))</f>
        <v/>
      </c>
      <c r="U1597" s="168"/>
      <c r="V1597" s="169" t="e">
        <f>IF(C1597="",NA(),MATCH($B1597&amp;$C1597,'Smelter Look-up'!$J:$J,0))</f>
        <v>#N/A</v>
      </c>
      <c r="X1597" s="170">
        <f t="shared" ca="1" si="75"/>
        <v>0</v>
      </c>
      <c r="AB1597" s="314" t="str">
        <f t="shared" si="77"/>
        <v/>
      </c>
    </row>
    <row r="1598" spans="1:28" s="170" customFormat="1" ht="20.25">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6"/>
        <v/>
      </c>
      <c r="T1598" s="155" t="str">
        <f ca="1">IF(B1598="","",IF(ISERROR(MATCH($J1598,SorP!$B$1:$B$6226,0)),"",INDIRECT("'SorP'!$A$"&amp;MATCH($S1598&amp;$J1598,SorP!C:C,0))))</f>
        <v/>
      </c>
      <c r="U1598" s="168"/>
      <c r="V1598" s="169" t="e">
        <f>IF(C1598="",NA(),MATCH($B1598&amp;$C1598,'Smelter Look-up'!$J:$J,0))</f>
        <v>#N/A</v>
      </c>
      <c r="X1598" s="170">
        <f t="shared" ca="1" si="75"/>
        <v>0</v>
      </c>
      <c r="AB1598" s="314" t="str">
        <f t="shared" si="77"/>
        <v/>
      </c>
    </row>
    <row r="1599" spans="1:28" s="170" customFormat="1" ht="20.25">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6"/>
        <v/>
      </c>
      <c r="T1599" s="155" t="str">
        <f ca="1">IF(B1599="","",IF(ISERROR(MATCH($J1599,SorP!$B$1:$B$6226,0)),"",INDIRECT("'SorP'!$A$"&amp;MATCH($S1599&amp;$J1599,SorP!C:C,0))))</f>
        <v/>
      </c>
      <c r="U1599" s="168"/>
      <c r="V1599" s="169" t="e">
        <f>IF(C1599="",NA(),MATCH($B1599&amp;$C1599,'Smelter Look-up'!$J:$J,0))</f>
        <v>#N/A</v>
      </c>
      <c r="X1599" s="170">
        <f t="shared" ref="X1599:X1662" ca="1" si="78">IF(AND(C1599="Smelter not listed",OR(LEN(D1599)=0,LEN(E1599)=0)),1,0)</f>
        <v>0</v>
      </c>
      <c r="AB1599" s="314" t="str">
        <f t="shared" si="77"/>
        <v/>
      </c>
    </row>
    <row r="1600" spans="1:28" s="170" customFormat="1" ht="20.25">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ref="S1600:S1663" ca="1" si="79">IF(B1600="","",IF(ISERROR(MATCH($E1600,CL,0)),"Unknown",INDIRECT("'C'!$A$"&amp;MATCH($E1600,CL,0)+1)))</f>
        <v/>
      </c>
      <c r="T1600" s="155" t="str">
        <f ca="1">IF(B1600="","",IF(ISERROR(MATCH($J1600,SorP!$B$1:$B$6226,0)),"",INDIRECT("'SorP'!$A$"&amp;MATCH($S1600&amp;$J1600,SorP!C:C,0))))</f>
        <v/>
      </c>
      <c r="U1600" s="168"/>
      <c r="V1600" s="169" t="e">
        <f>IF(C1600="",NA(),MATCH($B1600&amp;$C1600,'Smelter Look-up'!$J:$J,0))</f>
        <v>#N/A</v>
      </c>
      <c r="X1600" s="170">
        <f t="shared" ca="1" si="78"/>
        <v>0</v>
      </c>
      <c r="AB1600" s="314" t="str">
        <f t="shared" si="77"/>
        <v/>
      </c>
    </row>
    <row r="1601" spans="1:28" s="170" customFormat="1" ht="20.25">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77"/>
        <v/>
      </c>
    </row>
    <row r="1602" spans="1:28" s="170" customFormat="1" ht="20.25">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77"/>
        <v/>
      </c>
    </row>
    <row r="1603" spans="1:28" s="170" customFormat="1" ht="20.25">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77"/>
        <v/>
      </c>
    </row>
    <row r="1604" spans="1:28" s="170" customFormat="1" ht="20.25">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si="77"/>
        <v/>
      </c>
    </row>
    <row r="1605" spans="1:28" s="170" customFormat="1" ht="20.25">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77"/>
        <v/>
      </c>
    </row>
    <row r="1606" spans="1:28" s="170" customFormat="1" ht="20.25">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ref="AB1606:AB1669" si="80">IF(C1606="","",B1606)</f>
        <v/>
      </c>
    </row>
    <row r="1607" spans="1:28" s="170" customFormat="1" ht="20.25">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25">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25">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25">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25">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25">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25">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25">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25">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25">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25">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25">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25">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25">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25">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25">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25">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25">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25">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25">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25">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25">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25">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25">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25">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25">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25">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25">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25">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25">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25">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25">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25">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25">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25">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25">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25">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25">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25">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25">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25">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25">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25">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25">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25">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25">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25">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25">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25">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25">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4" t="str">
        <f t="shared" si="80"/>
        <v/>
      </c>
    </row>
    <row r="1657" spans="1:28" s="170" customFormat="1" ht="20.25">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4" t="str">
        <f t="shared" si="80"/>
        <v/>
      </c>
    </row>
    <row r="1658" spans="1:28" s="170" customFormat="1" ht="20.25">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4" t="str">
        <f t="shared" si="80"/>
        <v/>
      </c>
    </row>
    <row r="1659" spans="1:28" s="170" customFormat="1" ht="20.25">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14" t="str">
        <f t="shared" si="80"/>
        <v/>
      </c>
    </row>
    <row r="1660" spans="1:28" s="170" customFormat="1" ht="20.25">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ca="1" si="78"/>
        <v>0</v>
      </c>
      <c r="AB1660" s="314" t="str">
        <f t="shared" si="80"/>
        <v/>
      </c>
    </row>
    <row r="1661" spans="1:28" s="170" customFormat="1" ht="20.25">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79"/>
        <v/>
      </c>
      <c r="T1661" s="155" t="str">
        <f ca="1">IF(B1661="","",IF(ISERROR(MATCH($J1661,SorP!$B$1:$B$6226,0)),"",INDIRECT("'SorP'!$A$"&amp;MATCH($S1661&amp;$J1661,SorP!C:C,0))))</f>
        <v/>
      </c>
      <c r="U1661" s="168"/>
      <c r="V1661" s="169" t="e">
        <f>IF(C1661="",NA(),MATCH($B1661&amp;$C1661,'Smelter Look-up'!$J:$J,0))</f>
        <v>#N/A</v>
      </c>
      <c r="X1661" s="170">
        <f t="shared" ca="1" si="78"/>
        <v>0</v>
      </c>
      <c r="AB1661" s="314" t="str">
        <f t="shared" si="80"/>
        <v/>
      </c>
    </row>
    <row r="1662" spans="1:28" s="170" customFormat="1" ht="20.25">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79"/>
        <v/>
      </c>
      <c r="T1662" s="155" t="str">
        <f ca="1">IF(B1662="","",IF(ISERROR(MATCH($J1662,SorP!$B$1:$B$6226,0)),"",INDIRECT("'SorP'!$A$"&amp;MATCH($S1662&amp;$J1662,SorP!C:C,0))))</f>
        <v/>
      </c>
      <c r="U1662" s="168"/>
      <c r="V1662" s="169" t="e">
        <f>IF(C1662="",NA(),MATCH($B1662&amp;$C1662,'Smelter Look-up'!$J:$J,0))</f>
        <v>#N/A</v>
      </c>
      <c r="X1662" s="170">
        <f t="shared" ca="1" si="78"/>
        <v>0</v>
      </c>
      <c r="AB1662" s="314" t="str">
        <f t="shared" si="80"/>
        <v/>
      </c>
    </row>
    <row r="1663" spans="1:28" s="170" customFormat="1" ht="20.25">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79"/>
        <v/>
      </c>
      <c r="T1663" s="155" t="str">
        <f ca="1">IF(B1663="","",IF(ISERROR(MATCH($J1663,SorP!$B$1:$B$6226,0)),"",INDIRECT("'SorP'!$A$"&amp;MATCH($S1663&amp;$J1663,SorP!C:C,0))))</f>
        <v/>
      </c>
      <c r="U1663" s="168"/>
      <c r="V1663" s="169" t="e">
        <f>IF(C1663="",NA(),MATCH($B1663&amp;$C1663,'Smelter Look-up'!$J:$J,0))</f>
        <v>#N/A</v>
      </c>
      <c r="X1663" s="170">
        <f t="shared" ref="X1663:X1726" ca="1" si="81">IF(AND(C1663="Smelter not listed",OR(LEN(D1663)=0,LEN(E1663)=0)),1,0)</f>
        <v>0</v>
      </c>
      <c r="AB1663" s="314" t="str">
        <f t="shared" si="80"/>
        <v/>
      </c>
    </row>
    <row r="1664" spans="1:28" s="170" customFormat="1" ht="20.25">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ref="S1664:S1727" ca="1" si="82">IF(B1664="","",IF(ISERROR(MATCH($E1664,CL,0)),"Unknown",INDIRECT("'C'!$A$"&amp;MATCH($E1664,CL,0)+1)))</f>
        <v/>
      </c>
      <c r="T1664" s="155" t="str">
        <f ca="1">IF(B1664="","",IF(ISERROR(MATCH($J1664,SorP!$B$1:$B$6226,0)),"",INDIRECT("'SorP'!$A$"&amp;MATCH($S1664&amp;$J1664,SorP!C:C,0))))</f>
        <v/>
      </c>
      <c r="U1664" s="168"/>
      <c r="V1664" s="169" t="e">
        <f>IF(C1664="",NA(),MATCH($B1664&amp;$C1664,'Smelter Look-up'!$J:$J,0))</f>
        <v>#N/A</v>
      </c>
      <c r="X1664" s="170">
        <f t="shared" ca="1" si="81"/>
        <v>0</v>
      </c>
      <c r="AB1664" s="314" t="str">
        <f t="shared" si="80"/>
        <v/>
      </c>
    </row>
    <row r="1665" spans="1:28" s="170" customFormat="1" ht="20.25">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0"/>
        <v/>
      </c>
    </row>
    <row r="1666" spans="1:28" s="170" customFormat="1" ht="20.25">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0"/>
        <v/>
      </c>
    </row>
    <row r="1667" spans="1:28" s="170" customFormat="1" ht="20.25">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0"/>
        <v/>
      </c>
    </row>
    <row r="1668" spans="1:28" s="170" customFormat="1" ht="20.25">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si="80"/>
        <v/>
      </c>
    </row>
    <row r="1669" spans="1:28" s="170" customFormat="1" ht="20.25">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0"/>
        <v/>
      </c>
    </row>
    <row r="1670" spans="1:28" s="170" customFormat="1" ht="20.25">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ref="AB1670:AB1733" si="83">IF(C1670="","",B1670)</f>
        <v/>
      </c>
    </row>
    <row r="1671" spans="1:28" s="170" customFormat="1" ht="20.25">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25">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25">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25">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25">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25">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25">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25">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25">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25">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25">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25">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25">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25">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25">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25">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25">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25">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25">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25">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25">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25">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25">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25">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25">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25">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25">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25">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25">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25">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25">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25">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25">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25">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25">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25">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25">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25">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25">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25">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25">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25">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25">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25">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25">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25">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25">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25">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25">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25">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4" t="str">
        <f t="shared" si="83"/>
        <v/>
      </c>
    </row>
    <row r="1721" spans="1:28" s="170" customFormat="1" ht="20.25">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4" t="str">
        <f t="shared" si="83"/>
        <v/>
      </c>
    </row>
    <row r="1722" spans="1:28" s="170" customFormat="1" ht="20.25">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4" t="str">
        <f t="shared" si="83"/>
        <v/>
      </c>
    </row>
    <row r="1723" spans="1:28" s="170" customFormat="1" ht="20.25">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14" t="str">
        <f t="shared" si="83"/>
        <v/>
      </c>
    </row>
    <row r="1724" spans="1:28" s="170" customFormat="1" ht="20.25">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ca="1" si="81"/>
        <v>0</v>
      </c>
      <c r="AB1724" s="314" t="str">
        <f t="shared" si="83"/>
        <v/>
      </c>
    </row>
    <row r="1725" spans="1:28" s="170" customFormat="1" ht="20.25">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2"/>
        <v/>
      </c>
      <c r="T1725" s="155" t="str">
        <f ca="1">IF(B1725="","",IF(ISERROR(MATCH($J1725,SorP!$B$1:$B$6226,0)),"",INDIRECT("'SorP'!$A$"&amp;MATCH($S1725&amp;$J1725,SorP!C:C,0))))</f>
        <v/>
      </c>
      <c r="U1725" s="168"/>
      <c r="V1725" s="169" t="e">
        <f>IF(C1725="",NA(),MATCH($B1725&amp;$C1725,'Smelter Look-up'!$J:$J,0))</f>
        <v>#N/A</v>
      </c>
      <c r="X1725" s="170">
        <f t="shared" ca="1" si="81"/>
        <v>0</v>
      </c>
      <c r="AB1725" s="314" t="str">
        <f t="shared" si="83"/>
        <v/>
      </c>
    </row>
    <row r="1726" spans="1:28" s="170" customFormat="1" ht="20.25">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2"/>
        <v/>
      </c>
      <c r="T1726" s="155" t="str">
        <f ca="1">IF(B1726="","",IF(ISERROR(MATCH($J1726,SorP!$B$1:$B$6226,0)),"",INDIRECT("'SorP'!$A$"&amp;MATCH($S1726&amp;$J1726,SorP!C:C,0))))</f>
        <v/>
      </c>
      <c r="U1726" s="168"/>
      <c r="V1726" s="169" t="e">
        <f>IF(C1726="",NA(),MATCH($B1726&amp;$C1726,'Smelter Look-up'!$J:$J,0))</f>
        <v>#N/A</v>
      </c>
      <c r="X1726" s="170">
        <f t="shared" ca="1" si="81"/>
        <v>0</v>
      </c>
      <c r="AB1726" s="314" t="str">
        <f t="shared" si="83"/>
        <v/>
      </c>
    </row>
    <row r="1727" spans="1:28" s="170" customFormat="1" ht="20.25">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2"/>
        <v/>
      </c>
      <c r="T1727" s="155" t="str">
        <f ca="1">IF(B1727="","",IF(ISERROR(MATCH($J1727,SorP!$B$1:$B$6226,0)),"",INDIRECT("'SorP'!$A$"&amp;MATCH($S1727&amp;$J1727,SorP!C:C,0))))</f>
        <v/>
      </c>
      <c r="U1727" s="168"/>
      <c r="V1727" s="169" t="e">
        <f>IF(C1727="",NA(),MATCH($B1727&amp;$C1727,'Smelter Look-up'!$J:$J,0))</f>
        <v>#N/A</v>
      </c>
      <c r="X1727" s="170">
        <f t="shared" ref="X1727:X1790" ca="1" si="84">IF(AND(C1727="Smelter not listed",OR(LEN(D1727)=0,LEN(E1727)=0)),1,0)</f>
        <v>0</v>
      </c>
      <c r="AB1727" s="314" t="str">
        <f t="shared" si="83"/>
        <v/>
      </c>
    </row>
    <row r="1728" spans="1:28" s="170" customFormat="1" ht="20.25">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ref="S1728:S1791" ca="1" si="85">IF(B1728="","",IF(ISERROR(MATCH($E1728,CL,0)),"Unknown",INDIRECT("'C'!$A$"&amp;MATCH($E1728,CL,0)+1)))</f>
        <v/>
      </c>
      <c r="T1728" s="155" t="str">
        <f ca="1">IF(B1728="","",IF(ISERROR(MATCH($J1728,SorP!$B$1:$B$6226,0)),"",INDIRECT("'SorP'!$A$"&amp;MATCH($S1728&amp;$J1728,SorP!C:C,0))))</f>
        <v/>
      </c>
      <c r="U1728" s="168"/>
      <c r="V1728" s="169" t="e">
        <f>IF(C1728="",NA(),MATCH($B1728&amp;$C1728,'Smelter Look-up'!$J:$J,0))</f>
        <v>#N/A</v>
      </c>
      <c r="X1728" s="170">
        <f t="shared" ca="1" si="84"/>
        <v>0</v>
      </c>
      <c r="AB1728" s="314" t="str">
        <f t="shared" si="83"/>
        <v/>
      </c>
    </row>
    <row r="1729" spans="1:28" s="170" customFormat="1" ht="20.25">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3"/>
        <v/>
      </c>
    </row>
    <row r="1730" spans="1:28" s="170" customFormat="1" ht="20.25">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3"/>
        <v/>
      </c>
    </row>
    <row r="1731" spans="1:28" s="170" customFormat="1" ht="20.25">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3"/>
        <v/>
      </c>
    </row>
    <row r="1732" spans="1:28" s="170" customFormat="1" ht="20.25">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si="83"/>
        <v/>
      </c>
    </row>
    <row r="1733" spans="1:28" s="170" customFormat="1" ht="20.25">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3"/>
        <v/>
      </c>
    </row>
    <row r="1734" spans="1:28" s="170" customFormat="1" ht="20.25">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ref="AB1734:AB1797" si="86">IF(C1734="","",B1734)</f>
        <v/>
      </c>
    </row>
    <row r="1735" spans="1:28" s="170" customFormat="1" ht="20.25">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25">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25">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25">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25">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25">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25">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25">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25">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25">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25">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25">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25">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25">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25">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25">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25">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25">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25">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25">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25">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25">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25">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25">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25">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25">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25">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25">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25">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25">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25">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25">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25">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25">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25">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25">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25">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25">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25">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25">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25">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25">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25">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25">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25">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25">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25">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25">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25">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25">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4" t="str">
        <f t="shared" si="86"/>
        <v/>
      </c>
    </row>
    <row r="1785" spans="1:28" s="170" customFormat="1" ht="20.25">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4" t="str">
        <f t="shared" si="86"/>
        <v/>
      </c>
    </row>
    <row r="1786" spans="1:28" s="170" customFormat="1" ht="20.25">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4" t="str">
        <f t="shared" si="86"/>
        <v/>
      </c>
    </row>
    <row r="1787" spans="1:28" s="170" customFormat="1" ht="20.25">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14" t="str">
        <f t="shared" si="86"/>
        <v/>
      </c>
    </row>
    <row r="1788" spans="1:28" s="170" customFormat="1" ht="20.25">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ca="1" si="84"/>
        <v>0</v>
      </c>
      <c r="AB1788" s="314" t="str">
        <f t="shared" si="86"/>
        <v/>
      </c>
    </row>
    <row r="1789" spans="1:28" s="170" customFormat="1" ht="20.25">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5"/>
        <v/>
      </c>
      <c r="T1789" s="155" t="str">
        <f ca="1">IF(B1789="","",IF(ISERROR(MATCH($J1789,SorP!$B$1:$B$6226,0)),"",INDIRECT("'SorP'!$A$"&amp;MATCH($S1789&amp;$J1789,SorP!C:C,0))))</f>
        <v/>
      </c>
      <c r="U1789" s="168"/>
      <c r="V1789" s="169" t="e">
        <f>IF(C1789="",NA(),MATCH($B1789&amp;$C1789,'Smelter Look-up'!$J:$J,0))</f>
        <v>#N/A</v>
      </c>
      <c r="X1789" s="170">
        <f t="shared" ca="1" si="84"/>
        <v>0</v>
      </c>
      <c r="AB1789" s="314" t="str">
        <f t="shared" si="86"/>
        <v/>
      </c>
    </row>
    <row r="1790" spans="1:28" s="170" customFormat="1" ht="20.25">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5"/>
        <v/>
      </c>
      <c r="T1790" s="155" t="str">
        <f ca="1">IF(B1790="","",IF(ISERROR(MATCH($J1790,SorP!$B$1:$B$6226,0)),"",INDIRECT("'SorP'!$A$"&amp;MATCH($S1790&amp;$J1790,SorP!C:C,0))))</f>
        <v/>
      </c>
      <c r="U1790" s="168"/>
      <c r="V1790" s="169" t="e">
        <f>IF(C1790="",NA(),MATCH($B1790&amp;$C1790,'Smelter Look-up'!$J:$J,0))</f>
        <v>#N/A</v>
      </c>
      <c r="X1790" s="170">
        <f t="shared" ca="1" si="84"/>
        <v>0</v>
      </c>
      <c r="AB1790" s="314" t="str">
        <f t="shared" si="86"/>
        <v/>
      </c>
    </row>
    <row r="1791" spans="1:28" s="170" customFormat="1" ht="20.25">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5"/>
        <v/>
      </c>
      <c r="T1791" s="155" t="str">
        <f ca="1">IF(B1791="","",IF(ISERROR(MATCH($J1791,SorP!$B$1:$B$6226,0)),"",INDIRECT("'SorP'!$A$"&amp;MATCH($S1791&amp;$J1791,SorP!C:C,0))))</f>
        <v/>
      </c>
      <c r="U1791" s="168"/>
      <c r="V1791" s="169" t="e">
        <f>IF(C1791="",NA(),MATCH($B1791&amp;$C1791,'Smelter Look-up'!$J:$J,0))</f>
        <v>#N/A</v>
      </c>
      <c r="X1791" s="170">
        <f t="shared" ref="X1791:X1854" ca="1" si="87">IF(AND(C1791="Smelter not listed",OR(LEN(D1791)=0,LEN(E1791)=0)),1,0)</f>
        <v>0</v>
      </c>
      <c r="AB1791" s="314" t="str">
        <f t="shared" si="86"/>
        <v/>
      </c>
    </row>
    <row r="1792" spans="1:28" s="170" customFormat="1" ht="20.25">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ref="S1792:S1855" ca="1" si="88">IF(B1792="","",IF(ISERROR(MATCH($E1792,CL,0)),"Unknown",INDIRECT("'C'!$A$"&amp;MATCH($E1792,CL,0)+1)))</f>
        <v/>
      </c>
      <c r="T1792" s="155" t="str">
        <f ca="1">IF(B1792="","",IF(ISERROR(MATCH($J1792,SorP!$B$1:$B$6226,0)),"",INDIRECT("'SorP'!$A$"&amp;MATCH($S1792&amp;$J1792,SorP!C:C,0))))</f>
        <v/>
      </c>
      <c r="U1792" s="168"/>
      <c r="V1792" s="169" t="e">
        <f>IF(C1792="",NA(),MATCH($B1792&amp;$C1792,'Smelter Look-up'!$J:$J,0))</f>
        <v>#N/A</v>
      </c>
      <c r="X1792" s="170">
        <f t="shared" ca="1" si="87"/>
        <v>0</v>
      </c>
      <c r="AB1792" s="314" t="str">
        <f t="shared" si="86"/>
        <v/>
      </c>
    </row>
    <row r="1793" spans="1:28" s="170" customFormat="1" ht="20.25">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6"/>
        <v/>
      </c>
    </row>
    <row r="1794" spans="1:28" s="170" customFormat="1" ht="20.25">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6"/>
        <v/>
      </c>
    </row>
    <row r="1795" spans="1:28" s="170" customFormat="1" ht="20.25">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6"/>
        <v/>
      </c>
    </row>
    <row r="1796" spans="1:28" s="170" customFormat="1" ht="20.25">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si="86"/>
        <v/>
      </c>
    </row>
    <row r="1797" spans="1:28" s="170" customFormat="1" ht="20.25">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6"/>
        <v/>
      </c>
    </row>
    <row r="1798" spans="1:28" s="170" customFormat="1" ht="20.25">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ref="AB1798:AB1861" si="89">IF(C1798="","",B1798)</f>
        <v/>
      </c>
    </row>
    <row r="1799" spans="1:28" s="170" customFormat="1" ht="20.25">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25">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25">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25">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25">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25">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25">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25">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25">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25">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25">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25">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25">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25">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25">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25">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25">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25">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25">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25">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25">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25">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25">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25">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25">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25">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25">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25">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25">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25">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25">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25">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25">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25">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25">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25">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25">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25">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25">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25">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25">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25">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25">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25">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25">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25">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25">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25">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25">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25">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4" t="str">
        <f t="shared" si="89"/>
        <v/>
      </c>
    </row>
    <row r="1849" spans="1:28" s="170" customFormat="1" ht="20.25">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4" t="str">
        <f t="shared" si="89"/>
        <v/>
      </c>
    </row>
    <row r="1850" spans="1:28" s="170" customFormat="1" ht="20.25">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4" t="str">
        <f t="shared" si="89"/>
        <v/>
      </c>
    </row>
    <row r="1851" spans="1:28" s="170" customFormat="1" ht="20.25">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14" t="str">
        <f t="shared" si="89"/>
        <v/>
      </c>
    </row>
    <row r="1852" spans="1:28" s="170" customFormat="1" ht="20.25">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ca="1" si="87"/>
        <v>0</v>
      </c>
      <c r="AB1852" s="314" t="str">
        <f t="shared" si="89"/>
        <v/>
      </c>
    </row>
    <row r="1853" spans="1:28" s="170" customFormat="1" ht="20.25">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88"/>
        <v/>
      </c>
      <c r="T1853" s="155" t="str">
        <f ca="1">IF(B1853="","",IF(ISERROR(MATCH($J1853,SorP!$B$1:$B$6226,0)),"",INDIRECT("'SorP'!$A$"&amp;MATCH($S1853&amp;$J1853,SorP!C:C,0))))</f>
        <v/>
      </c>
      <c r="U1853" s="168"/>
      <c r="V1853" s="169" t="e">
        <f>IF(C1853="",NA(),MATCH($B1853&amp;$C1853,'Smelter Look-up'!$J:$J,0))</f>
        <v>#N/A</v>
      </c>
      <c r="X1853" s="170">
        <f t="shared" ca="1" si="87"/>
        <v>0</v>
      </c>
      <c r="AB1853" s="314" t="str">
        <f t="shared" si="89"/>
        <v/>
      </c>
    </row>
    <row r="1854" spans="1:28" s="170" customFormat="1" ht="20.25">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88"/>
        <v/>
      </c>
      <c r="T1854" s="155" t="str">
        <f ca="1">IF(B1854="","",IF(ISERROR(MATCH($J1854,SorP!$B$1:$B$6226,0)),"",INDIRECT("'SorP'!$A$"&amp;MATCH($S1854&amp;$J1854,SorP!C:C,0))))</f>
        <v/>
      </c>
      <c r="U1854" s="168"/>
      <c r="V1854" s="169" t="e">
        <f>IF(C1854="",NA(),MATCH($B1854&amp;$C1854,'Smelter Look-up'!$J:$J,0))</f>
        <v>#N/A</v>
      </c>
      <c r="X1854" s="170">
        <f t="shared" ca="1" si="87"/>
        <v>0</v>
      </c>
      <c r="AB1854" s="314" t="str">
        <f t="shared" si="89"/>
        <v/>
      </c>
    </row>
    <row r="1855" spans="1:28" s="170" customFormat="1" ht="20.25">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88"/>
        <v/>
      </c>
      <c r="T1855" s="155" t="str">
        <f ca="1">IF(B1855="","",IF(ISERROR(MATCH($J1855,SorP!$B$1:$B$6226,0)),"",INDIRECT("'SorP'!$A$"&amp;MATCH($S1855&amp;$J1855,SorP!C:C,0))))</f>
        <v/>
      </c>
      <c r="U1855" s="168"/>
      <c r="V1855" s="169" t="e">
        <f>IF(C1855="",NA(),MATCH($B1855&amp;$C1855,'Smelter Look-up'!$J:$J,0))</f>
        <v>#N/A</v>
      </c>
      <c r="X1855" s="170">
        <f t="shared" ref="X1855:X1918" ca="1" si="90">IF(AND(C1855="Smelter not listed",OR(LEN(D1855)=0,LEN(E1855)=0)),1,0)</f>
        <v>0</v>
      </c>
      <c r="AB1855" s="314" t="str">
        <f t="shared" si="89"/>
        <v/>
      </c>
    </row>
    <row r="1856" spans="1:28" s="170" customFormat="1" ht="20.25">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ref="S1856:S1919" ca="1" si="91">IF(B1856="","",IF(ISERROR(MATCH($E1856,CL,0)),"Unknown",INDIRECT("'C'!$A$"&amp;MATCH($E1856,CL,0)+1)))</f>
        <v/>
      </c>
      <c r="T1856" s="155" t="str">
        <f ca="1">IF(B1856="","",IF(ISERROR(MATCH($J1856,SorP!$B$1:$B$6226,0)),"",INDIRECT("'SorP'!$A$"&amp;MATCH($S1856&amp;$J1856,SorP!C:C,0))))</f>
        <v/>
      </c>
      <c r="U1856" s="168"/>
      <c r="V1856" s="169" t="e">
        <f>IF(C1856="",NA(),MATCH($B1856&amp;$C1856,'Smelter Look-up'!$J:$J,0))</f>
        <v>#N/A</v>
      </c>
      <c r="X1856" s="170">
        <f t="shared" ca="1" si="90"/>
        <v>0</v>
      </c>
      <c r="AB1856" s="314" t="str">
        <f t="shared" si="89"/>
        <v/>
      </c>
    </row>
    <row r="1857" spans="1:28" s="170" customFormat="1" ht="20.25">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89"/>
        <v/>
      </c>
    </row>
    <row r="1858" spans="1:28" s="170" customFormat="1" ht="20.25">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89"/>
        <v/>
      </c>
    </row>
    <row r="1859" spans="1:28" s="170" customFormat="1" ht="20.25">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89"/>
        <v/>
      </c>
    </row>
    <row r="1860" spans="1:28" s="170" customFormat="1" ht="20.25">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si="89"/>
        <v/>
      </c>
    </row>
    <row r="1861" spans="1:28" s="170" customFormat="1" ht="20.25">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89"/>
        <v/>
      </c>
    </row>
    <row r="1862" spans="1:28" s="170" customFormat="1" ht="20.25">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ref="AB1862:AB1925" si="92">IF(C1862="","",B1862)</f>
        <v/>
      </c>
    </row>
    <row r="1863" spans="1:28" s="170" customFormat="1" ht="20.25">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25">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25">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25">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25">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25">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25">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25">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25">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25">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25">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25">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25">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25">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25">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25">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25">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25">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25">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25">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25">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25">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25">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25">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25">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25">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25">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25">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25">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25">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25">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25">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25">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25">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25">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25">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25">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25">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25">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25">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25">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25">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25">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25">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25">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25">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25">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25">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25">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25">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4" t="str">
        <f t="shared" si="92"/>
        <v/>
      </c>
    </row>
    <row r="1913" spans="1:28" s="170" customFormat="1" ht="20.25">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4" t="str">
        <f t="shared" si="92"/>
        <v/>
      </c>
    </row>
    <row r="1914" spans="1:28" s="170" customFormat="1" ht="20.25">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4" t="str">
        <f t="shared" si="92"/>
        <v/>
      </c>
    </row>
    <row r="1915" spans="1:28" s="170" customFormat="1" ht="20.25">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14" t="str">
        <f t="shared" si="92"/>
        <v/>
      </c>
    </row>
    <row r="1916" spans="1:28" s="170" customFormat="1" ht="20.25">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ca="1" si="90"/>
        <v>0</v>
      </c>
      <c r="AB1916" s="314" t="str">
        <f t="shared" si="92"/>
        <v/>
      </c>
    </row>
    <row r="1917" spans="1:28" s="170" customFormat="1" ht="20.25">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1"/>
        <v/>
      </c>
      <c r="T1917" s="155" t="str">
        <f ca="1">IF(B1917="","",IF(ISERROR(MATCH($J1917,SorP!$B$1:$B$6226,0)),"",INDIRECT("'SorP'!$A$"&amp;MATCH($S1917&amp;$J1917,SorP!C:C,0))))</f>
        <v/>
      </c>
      <c r="U1917" s="168"/>
      <c r="V1917" s="169" t="e">
        <f>IF(C1917="",NA(),MATCH($B1917&amp;$C1917,'Smelter Look-up'!$J:$J,0))</f>
        <v>#N/A</v>
      </c>
      <c r="X1917" s="170">
        <f t="shared" ca="1" si="90"/>
        <v>0</v>
      </c>
      <c r="AB1917" s="314" t="str">
        <f t="shared" si="92"/>
        <v/>
      </c>
    </row>
    <row r="1918" spans="1:28" s="170" customFormat="1" ht="20.25">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1"/>
        <v/>
      </c>
      <c r="T1918" s="155" t="str">
        <f ca="1">IF(B1918="","",IF(ISERROR(MATCH($J1918,SorP!$B$1:$B$6226,0)),"",INDIRECT("'SorP'!$A$"&amp;MATCH($S1918&amp;$J1918,SorP!C:C,0))))</f>
        <v/>
      </c>
      <c r="U1918" s="168"/>
      <c r="V1918" s="169" t="e">
        <f>IF(C1918="",NA(),MATCH($B1918&amp;$C1918,'Smelter Look-up'!$J:$J,0))</f>
        <v>#N/A</v>
      </c>
      <c r="X1918" s="170">
        <f t="shared" ca="1" si="90"/>
        <v>0</v>
      </c>
      <c r="AB1918" s="314" t="str">
        <f t="shared" si="92"/>
        <v/>
      </c>
    </row>
    <row r="1919" spans="1:28" s="170" customFormat="1" ht="20.25">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1"/>
        <v/>
      </c>
      <c r="T1919" s="155" t="str">
        <f ca="1">IF(B1919="","",IF(ISERROR(MATCH($J1919,SorP!$B$1:$B$6226,0)),"",INDIRECT("'SorP'!$A$"&amp;MATCH($S1919&amp;$J1919,SorP!C:C,0))))</f>
        <v/>
      </c>
      <c r="U1919" s="168"/>
      <c r="V1919" s="169" t="e">
        <f>IF(C1919="",NA(),MATCH($B1919&amp;$C1919,'Smelter Look-up'!$J:$J,0))</f>
        <v>#N/A</v>
      </c>
      <c r="X1919" s="170">
        <f t="shared" ref="X1919:X1982" ca="1" si="93">IF(AND(C1919="Smelter not listed",OR(LEN(D1919)=0,LEN(E1919)=0)),1,0)</f>
        <v>0</v>
      </c>
      <c r="AB1919" s="314" t="str">
        <f t="shared" si="92"/>
        <v/>
      </c>
    </row>
    <row r="1920" spans="1:28" s="170" customFormat="1" ht="20.25">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ref="S1920:S1983" ca="1" si="94">IF(B1920="","",IF(ISERROR(MATCH($E1920,CL,0)),"Unknown",INDIRECT("'C'!$A$"&amp;MATCH($E1920,CL,0)+1)))</f>
        <v/>
      </c>
      <c r="T1920" s="155" t="str">
        <f ca="1">IF(B1920="","",IF(ISERROR(MATCH($J1920,SorP!$B$1:$B$6226,0)),"",INDIRECT("'SorP'!$A$"&amp;MATCH($S1920&amp;$J1920,SorP!C:C,0))))</f>
        <v/>
      </c>
      <c r="U1920" s="168"/>
      <c r="V1920" s="169" t="e">
        <f>IF(C1920="",NA(),MATCH($B1920&amp;$C1920,'Smelter Look-up'!$J:$J,0))</f>
        <v>#N/A</v>
      </c>
      <c r="X1920" s="170">
        <f t="shared" ca="1" si="93"/>
        <v>0</v>
      </c>
      <c r="AB1920" s="314" t="str">
        <f t="shared" si="92"/>
        <v/>
      </c>
    </row>
    <row r="1921" spans="1:28" s="170" customFormat="1" ht="20.25">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2"/>
        <v/>
      </c>
    </row>
    <row r="1922" spans="1:28" s="170" customFormat="1" ht="20.25">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2"/>
        <v/>
      </c>
    </row>
    <row r="1923" spans="1:28" s="170" customFormat="1" ht="20.25">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2"/>
        <v/>
      </c>
    </row>
    <row r="1924" spans="1:28" s="170" customFormat="1" ht="20.25">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si="92"/>
        <v/>
      </c>
    </row>
    <row r="1925" spans="1:28" s="170" customFormat="1" ht="20.25">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2"/>
        <v/>
      </c>
    </row>
    <row r="1926" spans="1:28" s="170" customFormat="1" ht="20.25">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ref="AB1926:AB1989" si="95">IF(C1926="","",B1926)</f>
        <v/>
      </c>
    </row>
    <row r="1927" spans="1:28" s="170" customFormat="1" ht="20.25">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25">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25">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25">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25">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25">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25">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25">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25">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25">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25">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25">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25">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25">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25">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25">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25">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25">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25">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25">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25">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25">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25">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25">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25">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25">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25">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25">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25">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25">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25">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25">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25">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25">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25">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25">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25">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25">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25">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25">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25">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25">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25">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25">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25">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25">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25">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25">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25">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25">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4" t="str">
        <f t="shared" si="95"/>
        <v/>
      </c>
    </row>
    <row r="1977" spans="1:28" s="170" customFormat="1" ht="20.25">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4" t="str">
        <f t="shared" si="95"/>
        <v/>
      </c>
    </row>
    <row r="1978" spans="1:28" s="170" customFormat="1" ht="20.25">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4" t="str">
        <f t="shared" si="95"/>
        <v/>
      </c>
    </row>
    <row r="1979" spans="1:28" s="170" customFormat="1" ht="20.25">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14" t="str">
        <f t="shared" si="95"/>
        <v/>
      </c>
    </row>
    <row r="1980" spans="1:28" s="170" customFormat="1" ht="20.25">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ca="1" si="93"/>
        <v>0</v>
      </c>
      <c r="AB1980" s="314" t="str">
        <f t="shared" si="95"/>
        <v/>
      </c>
    </row>
    <row r="1981" spans="1:28" s="170" customFormat="1" ht="20.25">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4"/>
        <v/>
      </c>
      <c r="T1981" s="155" t="str">
        <f ca="1">IF(B1981="","",IF(ISERROR(MATCH($J1981,SorP!$B$1:$B$6226,0)),"",INDIRECT("'SorP'!$A$"&amp;MATCH($S1981&amp;$J1981,SorP!C:C,0))))</f>
        <v/>
      </c>
      <c r="U1981" s="168"/>
      <c r="V1981" s="169" t="e">
        <f>IF(C1981="",NA(),MATCH($B1981&amp;$C1981,'Smelter Look-up'!$J:$J,0))</f>
        <v>#N/A</v>
      </c>
      <c r="X1981" s="170">
        <f t="shared" ca="1" si="93"/>
        <v>0</v>
      </c>
      <c r="AB1981" s="314" t="str">
        <f t="shared" si="95"/>
        <v/>
      </c>
    </row>
    <row r="1982" spans="1:28" s="170" customFormat="1" ht="20.25">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4"/>
        <v/>
      </c>
      <c r="T1982" s="155" t="str">
        <f ca="1">IF(B1982="","",IF(ISERROR(MATCH($J1982,SorP!$B$1:$B$6226,0)),"",INDIRECT("'SorP'!$A$"&amp;MATCH($S1982&amp;$J1982,SorP!C:C,0))))</f>
        <v/>
      </c>
      <c r="U1982" s="168"/>
      <c r="V1982" s="169" t="e">
        <f>IF(C1982="",NA(),MATCH($B1982&amp;$C1982,'Smelter Look-up'!$J:$J,0))</f>
        <v>#N/A</v>
      </c>
      <c r="X1982" s="170">
        <f t="shared" ca="1" si="93"/>
        <v>0</v>
      </c>
      <c r="AB1982" s="314" t="str">
        <f t="shared" si="95"/>
        <v/>
      </c>
    </row>
    <row r="1983" spans="1:28" s="170" customFormat="1" ht="20.25">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4"/>
        <v/>
      </c>
      <c r="T1983" s="155" t="str">
        <f ca="1">IF(B1983="","",IF(ISERROR(MATCH($J1983,SorP!$B$1:$B$6226,0)),"",INDIRECT("'SorP'!$A$"&amp;MATCH($S1983&amp;$J1983,SorP!C:C,0))))</f>
        <v/>
      </c>
      <c r="U1983" s="168"/>
      <c r="V1983" s="169" t="e">
        <f>IF(C1983="",NA(),MATCH($B1983&amp;$C1983,'Smelter Look-up'!$J:$J,0))</f>
        <v>#N/A</v>
      </c>
      <c r="X1983" s="170">
        <f t="shared" ref="X1983:X2046" ca="1" si="96">IF(AND(C1983="Smelter not listed",OR(LEN(D1983)=0,LEN(E1983)=0)),1,0)</f>
        <v>0</v>
      </c>
      <c r="AB1983" s="314" t="str">
        <f t="shared" si="95"/>
        <v/>
      </c>
    </row>
    <row r="1984" spans="1:28" s="170" customFormat="1" ht="20.25">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ref="S1984:S2047" ca="1" si="97">IF(B1984="","",IF(ISERROR(MATCH($E1984,CL,0)),"Unknown",INDIRECT("'C'!$A$"&amp;MATCH($E1984,CL,0)+1)))</f>
        <v/>
      </c>
      <c r="T1984" s="155" t="str">
        <f ca="1">IF(B1984="","",IF(ISERROR(MATCH($J1984,SorP!$B$1:$B$6226,0)),"",INDIRECT("'SorP'!$A$"&amp;MATCH($S1984&amp;$J1984,SorP!C:C,0))))</f>
        <v/>
      </c>
      <c r="U1984" s="168"/>
      <c r="V1984" s="169" t="e">
        <f>IF(C1984="",NA(),MATCH($B1984&amp;$C1984,'Smelter Look-up'!$J:$J,0))</f>
        <v>#N/A</v>
      </c>
      <c r="X1984" s="170">
        <f t="shared" ca="1" si="96"/>
        <v>0</v>
      </c>
      <c r="AB1984" s="314" t="str">
        <f t="shared" si="95"/>
        <v/>
      </c>
    </row>
    <row r="1985" spans="1:28" s="170" customFormat="1" ht="20.25">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5"/>
        <v/>
      </c>
    </row>
    <row r="1986" spans="1:28" s="170" customFormat="1" ht="20.25">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5"/>
        <v/>
      </c>
    </row>
    <row r="1987" spans="1:28" s="170" customFormat="1" ht="20.25">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5"/>
        <v/>
      </c>
    </row>
    <row r="1988" spans="1:28" s="170" customFormat="1" ht="20.25">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si="95"/>
        <v/>
      </c>
    </row>
    <row r="1989" spans="1:28" s="170" customFormat="1" ht="20.25">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5"/>
        <v/>
      </c>
    </row>
    <row r="1990" spans="1:28" s="170" customFormat="1" ht="20.25">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ref="AB1990:AB2053" si="98">IF(C1990="","",B1990)</f>
        <v/>
      </c>
    </row>
    <row r="1991" spans="1:28" s="170" customFormat="1" ht="20.25">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25">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25">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25">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25">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25">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25">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25">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25">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25">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25">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25">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25">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25">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25">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25">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25">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25">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25">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25">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25">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25">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25">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25">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25">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25">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25">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25">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25">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25">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25">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25">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25">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25">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25">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25">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25">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25">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25">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25">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25">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25">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25">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25">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25">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25">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25">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25">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25">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25">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4" t="str">
        <f t="shared" si="98"/>
        <v/>
      </c>
    </row>
    <row r="2041" spans="1:28" s="170" customFormat="1" ht="20.25">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4" t="str">
        <f t="shared" si="98"/>
        <v/>
      </c>
    </row>
    <row r="2042" spans="1:28" s="170" customFormat="1" ht="20.25">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4" t="str">
        <f t="shared" si="98"/>
        <v/>
      </c>
    </row>
    <row r="2043" spans="1:28" s="170" customFormat="1" ht="20.25">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14" t="str">
        <f t="shared" si="98"/>
        <v/>
      </c>
    </row>
    <row r="2044" spans="1:28" s="170" customFormat="1" ht="20.25">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ca="1" si="96"/>
        <v>0</v>
      </c>
      <c r="AB2044" s="314" t="str">
        <f t="shared" si="98"/>
        <v/>
      </c>
    </row>
    <row r="2045" spans="1:28" s="170" customFormat="1" ht="20.25">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97"/>
        <v/>
      </c>
      <c r="T2045" s="155" t="str">
        <f ca="1">IF(B2045="","",IF(ISERROR(MATCH($J2045,SorP!$B$1:$B$6226,0)),"",INDIRECT("'SorP'!$A$"&amp;MATCH($S2045&amp;$J2045,SorP!C:C,0))))</f>
        <v/>
      </c>
      <c r="U2045" s="168"/>
      <c r="V2045" s="169" t="e">
        <f>IF(C2045="",NA(),MATCH($B2045&amp;$C2045,'Smelter Look-up'!$J:$J,0))</f>
        <v>#N/A</v>
      </c>
      <c r="X2045" s="170">
        <f t="shared" ca="1" si="96"/>
        <v>0</v>
      </c>
      <c r="AB2045" s="314" t="str">
        <f t="shared" si="98"/>
        <v/>
      </c>
    </row>
    <row r="2046" spans="1:28" s="170" customFormat="1" ht="20.25">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97"/>
        <v/>
      </c>
      <c r="T2046" s="155" t="str">
        <f ca="1">IF(B2046="","",IF(ISERROR(MATCH($J2046,SorP!$B$1:$B$6226,0)),"",INDIRECT("'SorP'!$A$"&amp;MATCH($S2046&amp;$J2046,SorP!C:C,0))))</f>
        <v/>
      </c>
      <c r="U2046" s="168"/>
      <c r="V2046" s="169" t="e">
        <f>IF(C2046="",NA(),MATCH($B2046&amp;$C2046,'Smelter Look-up'!$J:$J,0))</f>
        <v>#N/A</v>
      </c>
      <c r="X2046" s="170">
        <f t="shared" ca="1" si="96"/>
        <v>0</v>
      </c>
      <c r="AB2046" s="314" t="str">
        <f t="shared" si="98"/>
        <v/>
      </c>
    </row>
    <row r="2047" spans="1:28" s="170" customFormat="1" ht="20.25">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97"/>
        <v/>
      </c>
      <c r="T2047" s="155" t="str">
        <f ca="1">IF(B2047="","",IF(ISERROR(MATCH($J2047,SorP!$B$1:$B$6226,0)),"",INDIRECT("'SorP'!$A$"&amp;MATCH($S2047&amp;$J2047,SorP!C:C,0))))</f>
        <v/>
      </c>
      <c r="U2047" s="168"/>
      <c r="V2047" s="169" t="e">
        <f>IF(C2047="",NA(),MATCH($B2047&amp;$C2047,'Smelter Look-up'!$J:$J,0))</f>
        <v>#N/A</v>
      </c>
      <c r="X2047" s="170">
        <f t="shared" ref="X2047:X2110" ca="1" si="99">IF(AND(C2047="Smelter not listed",OR(LEN(D2047)=0,LEN(E2047)=0)),1,0)</f>
        <v>0</v>
      </c>
      <c r="AB2047" s="314" t="str">
        <f t="shared" si="98"/>
        <v/>
      </c>
    </row>
    <row r="2048" spans="1:28" s="170" customFormat="1" ht="20.25">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ref="S2048:S2111" ca="1" si="100">IF(B2048="","",IF(ISERROR(MATCH($E2048,CL,0)),"Unknown",INDIRECT("'C'!$A$"&amp;MATCH($E2048,CL,0)+1)))</f>
        <v/>
      </c>
      <c r="T2048" s="155" t="str">
        <f ca="1">IF(B2048="","",IF(ISERROR(MATCH($J2048,SorP!$B$1:$B$6226,0)),"",INDIRECT("'SorP'!$A$"&amp;MATCH($S2048&amp;$J2048,SorP!C:C,0))))</f>
        <v/>
      </c>
      <c r="U2048" s="168"/>
      <c r="V2048" s="169" t="e">
        <f>IF(C2048="",NA(),MATCH($B2048&amp;$C2048,'Smelter Look-up'!$J:$J,0))</f>
        <v>#N/A</v>
      </c>
      <c r="X2048" s="170">
        <f t="shared" ca="1" si="99"/>
        <v>0</v>
      </c>
      <c r="AB2048" s="314" t="str">
        <f t="shared" si="98"/>
        <v/>
      </c>
    </row>
    <row r="2049" spans="1:28" s="170" customFormat="1" ht="20.25">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98"/>
        <v/>
      </c>
    </row>
    <row r="2050" spans="1:28" s="170" customFormat="1" ht="20.25">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98"/>
        <v/>
      </c>
    </row>
    <row r="2051" spans="1:28" s="170" customFormat="1" ht="20.25">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98"/>
        <v/>
      </c>
    </row>
    <row r="2052" spans="1:28" s="170" customFormat="1" ht="20.25">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si="98"/>
        <v/>
      </c>
    </row>
    <row r="2053" spans="1:28" s="170" customFormat="1" ht="20.25">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98"/>
        <v/>
      </c>
    </row>
    <row r="2054" spans="1:28" s="170" customFormat="1" ht="20.25">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ref="AB2054:AB2117" si="101">IF(C2054="","",B2054)</f>
        <v/>
      </c>
    </row>
    <row r="2055" spans="1:28" s="170" customFormat="1" ht="20.25">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25">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25">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25">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25">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25">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25">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25">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25">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25">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25">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25">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25">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25">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25">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25">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25">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25">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25">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25">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25">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25">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25">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25">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25">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25">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25">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25">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25">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25">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25">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25">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25">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25">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25">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25">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25">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25">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25">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25">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25">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25">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25">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25">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25">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25">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25">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25">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25">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25">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4" t="str">
        <f t="shared" si="101"/>
        <v/>
      </c>
    </row>
    <row r="2105" spans="1:28" s="170" customFormat="1" ht="20.25">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4" t="str">
        <f t="shared" si="101"/>
        <v/>
      </c>
    </row>
    <row r="2106" spans="1:28" s="170" customFormat="1" ht="20.25">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4" t="str">
        <f t="shared" si="101"/>
        <v/>
      </c>
    </row>
    <row r="2107" spans="1:28" s="170" customFormat="1" ht="20.25">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14" t="str">
        <f t="shared" si="101"/>
        <v/>
      </c>
    </row>
    <row r="2108" spans="1:28" s="170" customFormat="1" ht="20.25">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ca="1" si="99"/>
        <v>0</v>
      </c>
      <c r="AB2108" s="314" t="str">
        <f t="shared" si="101"/>
        <v/>
      </c>
    </row>
    <row r="2109" spans="1:28" s="170" customFormat="1" ht="20.25">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0"/>
        <v/>
      </c>
      <c r="T2109" s="155" t="str">
        <f ca="1">IF(B2109="","",IF(ISERROR(MATCH($J2109,SorP!$B$1:$B$6226,0)),"",INDIRECT("'SorP'!$A$"&amp;MATCH($S2109&amp;$J2109,SorP!C:C,0))))</f>
        <v/>
      </c>
      <c r="U2109" s="168"/>
      <c r="V2109" s="169" t="e">
        <f>IF(C2109="",NA(),MATCH($B2109&amp;$C2109,'Smelter Look-up'!$J:$J,0))</f>
        <v>#N/A</v>
      </c>
      <c r="X2109" s="170">
        <f t="shared" ca="1" si="99"/>
        <v>0</v>
      </c>
      <c r="AB2109" s="314" t="str">
        <f t="shared" si="101"/>
        <v/>
      </c>
    </row>
    <row r="2110" spans="1:28" s="170" customFormat="1" ht="20.25">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0"/>
        <v/>
      </c>
      <c r="T2110" s="155" t="str">
        <f ca="1">IF(B2110="","",IF(ISERROR(MATCH($J2110,SorP!$B$1:$B$6226,0)),"",INDIRECT("'SorP'!$A$"&amp;MATCH($S2110&amp;$J2110,SorP!C:C,0))))</f>
        <v/>
      </c>
      <c r="U2110" s="168"/>
      <c r="V2110" s="169" t="e">
        <f>IF(C2110="",NA(),MATCH($B2110&amp;$C2110,'Smelter Look-up'!$J:$J,0))</f>
        <v>#N/A</v>
      </c>
      <c r="X2110" s="170">
        <f t="shared" ca="1" si="99"/>
        <v>0</v>
      </c>
      <c r="AB2110" s="314" t="str">
        <f t="shared" si="101"/>
        <v/>
      </c>
    </row>
    <row r="2111" spans="1:28" s="170" customFormat="1" ht="20.25">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0"/>
        <v/>
      </c>
      <c r="T2111" s="155" t="str">
        <f ca="1">IF(B2111="","",IF(ISERROR(MATCH($J2111,SorP!$B$1:$B$6226,0)),"",INDIRECT("'SorP'!$A$"&amp;MATCH($S2111&amp;$J2111,SorP!C:C,0))))</f>
        <v/>
      </c>
      <c r="U2111" s="168"/>
      <c r="V2111" s="169" t="e">
        <f>IF(C2111="",NA(),MATCH($B2111&amp;$C2111,'Smelter Look-up'!$J:$J,0))</f>
        <v>#N/A</v>
      </c>
      <c r="X2111" s="170">
        <f t="shared" ref="X2111:X2174" ca="1" si="102">IF(AND(C2111="Smelter not listed",OR(LEN(D2111)=0,LEN(E2111)=0)),1,0)</f>
        <v>0</v>
      </c>
      <c r="AB2111" s="314" t="str">
        <f t="shared" si="101"/>
        <v/>
      </c>
    </row>
    <row r="2112" spans="1:28" s="170" customFormat="1" ht="20.25">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ref="S2112:S2175" ca="1" si="103">IF(B2112="","",IF(ISERROR(MATCH($E2112,CL,0)),"Unknown",INDIRECT("'C'!$A$"&amp;MATCH($E2112,CL,0)+1)))</f>
        <v/>
      </c>
      <c r="T2112" s="155" t="str">
        <f ca="1">IF(B2112="","",IF(ISERROR(MATCH($J2112,SorP!$B$1:$B$6226,0)),"",INDIRECT("'SorP'!$A$"&amp;MATCH($S2112&amp;$J2112,SorP!C:C,0))))</f>
        <v/>
      </c>
      <c r="U2112" s="168"/>
      <c r="V2112" s="169" t="e">
        <f>IF(C2112="",NA(),MATCH($B2112&amp;$C2112,'Smelter Look-up'!$J:$J,0))</f>
        <v>#N/A</v>
      </c>
      <c r="X2112" s="170">
        <f t="shared" ca="1" si="102"/>
        <v>0</v>
      </c>
      <c r="AB2112" s="314" t="str">
        <f t="shared" si="101"/>
        <v/>
      </c>
    </row>
    <row r="2113" spans="1:28" s="170" customFormat="1" ht="20.25">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1"/>
        <v/>
      </c>
    </row>
    <row r="2114" spans="1:28" s="170" customFormat="1" ht="20.25">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1"/>
        <v/>
      </c>
    </row>
    <row r="2115" spans="1:28" s="170" customFormat="1" ht="20.25">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1"/>
        <v/>
      </c>
    </row>
    <row r="2116" spans="1:28" s="170" customFormat="1" ht="20.25">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si="101"/>
        <v/>
      </c>
    </row>
    <row r="2117" spans="1:28" s="170" customFormat="1" ht="20.25">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1"/>
        <v/>
      </c>
    </row>
    <row r="2118" spans="1:28" s="170" customFormat="1" ht="20.25">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ref="AB2118:AB2181" si="104">IF(C2118="","",B2118)</f>
        <v/>
      </c>
    </row>
    <row r="2119" spans="1:28" s="170" customFormat="1" ht="20.25">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25">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25">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25">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25">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25">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25">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25">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25">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25">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25">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25">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25">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25">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25">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25">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25">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25">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25">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25">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25">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25">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25">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25">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25">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25">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25">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25">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25">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25">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25">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25">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25">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25">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25">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25">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25">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25">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25">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25">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25">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25">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25">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25">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25">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25">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25">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25">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25">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25">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4" t="str">
        <f t="shared" si="104"/>
        <v/>
      </c>
    </row>
    <row r="2169" spans="1:28" s="170" customFormat="1" ht="20.25">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4" t="str">
        <f t="shared" si="104"/>
        <v/>
      </c>
    </row>
    <row r="2170" spans="1:28" s="170" customFormat="1" ht="20.25">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4" t="str">
        <f t="shared" si="104"/>
        <v/>
      </c>
    </row>
    <row r="2171" spans="1:28" s="170" customFormat="1" ht="20.25">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14" t="str">
        <f t="shared" si="104"/>
        <v/>
      </c>
    </row>
    <row r="2172" spans="1:28" s="170" customFormat="1" ht="20.25">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ca="1" si="102"/>
        <v>0</v>
      </c>
      <c r="AB2172" s="314" t="str">
        <f t="shared" si="104"/>
        <v/>
      </c>
    </row>
    <row r="2173" spans="1:28" s="170" customFormat="1" ht="20.25">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3"/>
        <v/>
      </c>
      <c r="T2173" s="155" t="str">
        <f ca="1">IF(B2173="","",IF(ISERROR(MATCH($J2173,SorP!$B$1:$B$6226,0)),"",INDIRECT("'SorP'!$A$"&amp;MATCH($S2173&amp;$J2173,SorP!C:C,0))))</f>
        <v/>
      </c>
      <c r="U2173" s="168"/>
      <c r="V2173" s="169" t="e">
        <f>IF(C2173="",NA(),MATCH($B2173&amp;$C2173,'Smelter Look-up'!$J:$J,0))</f>
        <v>#N/A</v>
      </c>
      <c r="X2173" s="170">
        <f t="shared" ca="1" si="102"/>
        <v>0</v>
      </c>
      <c r="AB2173" s="314" t="str">
        <f t="shared" si="104"/>
        <v/>
      </c>
    </row>
    <row r="2174" spans="1:28" s="170" customFormat="1" ht="20.25">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3"/>
        <v/>
      </c>
      <c r="T2174" s="155" t="str">
        <f ca="1">IF(B2174="","",IF(ISERROR(MATCH($J2174,SorP!$B$1:$B$6226,0)),"",INDIRECT("'SorP'!$A$"&amp;MATCH($S2174&amp;$J2174,SorP!C:C,0))))</f>
        <v/>
      </c>
      <c r="U2174" s="168"/>
      <c r="V2174" s="169" t="e">
        <f>IF(C2174="",NA(),MATCH($B2174&amp;$C2174,'Smelter Look-up'!$J:$J,0))</f>
        <v>#N/A</v>
      </c>
      <c r="X2174" s="170">
        <f t="shared" ca="1" si="102"/>
        <v>0</v>
      </c>
      <c r="AB2174" s="314" t="str">
        <f t="shared" si="104"/>
        <v/>
      </c>
    </row>
    <row r="2175" spans="1:28" s="170" customFormat="1" ht="20.25">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3"/>
        <v/>
      </c>
      <c r="T2175" s="155" t="str">
        <f ca="1">IF(B2175="","",IF(ISERROR(MATCH($J2175,SorP!$B$1:$B$6226,0)),"",INDIRECT("'SorP'!$A$"&amp;MATCH($S2175&amp;$J2175,SorP!C:C,0))))</f>
        <v/>
      </c>
      <c r="U2175" s="168"/>
      <c r="V2175" s="169" t="e">
        <f>IF(C2175="",NA(),MATCH($B2175&amp;$C2175,'Smelter Look-up'!$J:$J,0))</f>
        <v>#N/A</v>
      </c>
      <c r="X2175" s="170">
        <f t="shared" ref="X2175:X2238" ca="1" si="105">IF(AND(C2175="Smelter not listed",OR(LEN(D2175)=0,LEN(E2175)=0)),1,0)</f>
        <v>0</v>
      </c>
      <c r="AB2175" s="314" t="str">
        <f t="shared" si="104"/>
        <v/>
      </c>
    </row>
    <row r="2176" spans="1:28" s="170" customFormat="1" ht="20.25">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ref="S2176:S2239" ca="1" si="106">IF(B2176="","",IF(ISERROR(MATCH($E2176,CL,0)),"Unknown",INDIRECT("'C'!$A$"&amp;MATCH($E2176,CL,0)+1)))</f>
        <v/>
      </c>
      <c r="T2176" s="155" t="str">
        <f ca="1">IF(B2176="","",IF(ISERROR(MATCH($J2176,SorP!$B$1:$B$6226,0)),"",INDIRECT("'SorP'!$A$"&amp;MATCH($S2176&amp;$J2176,SorP!C:C,0))))</f>
        <v/>
      </c>
      <c r="U2176" s="168"/>
      <c r="V2176" s="169" t="e">
        <f>IF(C2176="",NA(),MATCH($B2176&amp;$C2176,'Smelter Look-up'!$J:$J,0))</f>
        <v>#N/A</v>
      </c>
      <c r="X2176" s="170">
        <f t="shared" ca="1" si="105"/>
        <v>0</v>
      </c>
      <c r="AB2176" s="314" t="str">
        <f t="shared" si="104"/>
        <v/>
      </c>
    </row>
    <row r="2177" spans="1:28" s="170" customFormat="1" ht="20.25">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4"/>
        <v/>
      </c>
    </row>
    <row r="2178" spans="1:28" s="170" customFormat="1" ht="20.25">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4"/>
        <v/>
      </c>
    </row>
    <row r="2179" spans="1:28" s="170" customFormat="1" ht="20.25">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4"/>
        <v/>
      </c>
    </row>
    <row r="2180" spans="1:28" s="170" customFormat="1" ht="20.25">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si="104"/>
        <v/>
      </c>
    </row>
    <row r="2181" spans="1:28" s="170" customFormat="1" ht="20.25">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4"/>
        <v/>
      </c>
    </row>
    <row r="2182" spans="1:28" s="170" customFormat="1" ht="20.25">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ref="AB2182:AB2245" si="107">IF(C2182="","",B2182)</f>
        <v/>
      </c>
    </row>
    <row r="2183" spans="1:28" s="170" customFormat="1" ht="20.25">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25">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25">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25">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25">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25">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25">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25">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25">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25">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25">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25">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25">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25">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25">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25">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25">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25">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25">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25">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25">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25">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25">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25">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25">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25">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25">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25">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25">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25">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25">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25">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25">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25">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25">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25">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25">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25">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25">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25">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25">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25">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25">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25">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25">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25">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25">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25">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25">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25">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4" t="str">
        <f t="shared" si="107"/>
        <v/>
      </c>
    </row>
    <row r="2233" spans="1:28" s="170" customFormat="1" ht="20.25">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4" t="str">
        <f t="shared" si="107"/>
        <v/>
      </c>
    </row>
    <row r="2234" spans="1:28" s="170" customFormat="1" ht="20.25">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4" t="str">
        <f t="shared" si="107"/>
        <v/>
      </c>
    </row>
    <row r="2235" spans="1:28" s="170" customFormat="1" ht="20.25">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14" t="str">
        <f t="shared" si="107"/>
        <v/>
      </c>
    </row>
    <row r="2236" spans="1:28" s="170" customFormat="1" ht="20.25">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ca="1" si="105"/>
        <v>0</v>
      </c>
      <c r="AB2236" s="314" t="str">
        <f t="shared" si="107"/>
        <v/>
      </c>
    </row>
    <row r="2237" spans="1:28" s="170" customFormat="1" ht="20.25">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6"/>
        <v/>
      </c>
      <c r="T2237" s="155" t="str">
        <f ca="1">IF(B2237="","",IF(ISERROR(MATCH($J2237,SorP!$B$1:$B$6226,0)),"",INDIRECT("'SorP'!$A$"&amp;MATCH($S2237&amp;$J2237,SorP!C:C,0))))</f>
        <v/>
      </c>
      <c r="U2237" s="168"/>
      <c r="V2237" s="169" t="e">
        <f>IF(C2237="",NA(),MATCH($B2237&amp;$C2237,'Smelter Look-up'!$J:$J,0))</f>
        <v>#N/A</v>
      </c>
      <c r="X2237" s="170">
        <f t="shared" ca="1" si="105"/>
        <v>0</v>
      </c>
      <c r="AB2237" s="314" t="str">
        <f t="shared" si="107"/>
        <v/>
      </c>
    </row>
    <row r="2238" spans="1:28" s="170" customFormat="1" ht="20.25">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6"/>
        <v/>
      </c>
      <c r="T2238" s="155" t="str">
        <f ca="1">IF(B2238="","",IF(ISERROR(MATCH($J2238,SorP!$B$1:$B$6226,0)),"",INDIRECT("'SorP'!$A$"&amp;MATCH($S2238&amp;$J2238,SorP!C:C,0))))</f>
        <v/>
      </c>
      <c r="U2238" s="168"/>
      <c r="V2238" s="169" t="e">
        <f>IF(C2238="",NA(),MATCH($B2238&amp;$C2238,'Smelter Look-up'!$J:$J,0))</f>
        <v>#N/A</v>
      </c>
      <c r="X2238" s="170">
        <f t="shared" ca="1" si="105"/>
        <v>0</v>
      </c>
      <c r="AB2238" s="314" t="str">
        <f t="shared" si="107"/>
        <v/>
      </c>
    </row>
    <row r="2239" spans="1:28" s="170" customFormat="1" ht="20.25">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6"/>
        <v/>
      </c>
      <c r="T2239" s="155" t="str">
        <f ca="1">IF(B2239="","",IF(ISERROR(MATCH($J2239,SorP!$B$1:$B$6226,0)),"",INDIRECT("'SorP'!$A$"&amp;MATCH($S2239&amp;$J2239,SorP!C:C,0))))</f>
        <v/>
      </c>
      <c r="U2239" s="168"/>
      <c r="V2239" s="169" t="e">
        <f>IF(C2239="",NA(),MATCH($B2239&amp;$C2239,'Smelter Look-up'!$J:$J,0))</f>
        <v>#N/A</v>
      </c>
      <c r="X2239" s="170">
        <f t="shared" ref="X2239:X2302" ca="1" si="108">IF(AND(C2239="Smelter not listed",OR(LEN(D2239)=0,LEN(E2239)=0)),1,0)</f>
        <v>0</v>
      </c>
      <c r="AB2239" s="314" t="str">
        <f t="shared" si="107"/>
        <v/>
      </c>
    </row>
    <row r="2240" spans="1:28" s="170" customFormat="1" ht="20.25">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ref="S2240:S2303" ca="1" si="109">IF(B2240="","",IF(ISERROR(MATCH($E2240,CL,0)),"Unknown",INDIRECT("'C'!$A$"&amp;MATCH($E2240,CL,0)+1)))</f>
        <v/>
      </c>
      <c r="T2240" s="155" t="str">
        <f ca="1">IF(B2240="","",IF(ISERROR(MATCH($J2240,SorP!$B$1:$B$6226,0)),"",INDIRECT("'SorP'!$A$"&amp;MATCH($S2240&amp;$J2240,SorP!C:C,0))))</f>
        <v/>
      </c>
      <c r="U2240" s="168"/>
      <c r="V2240" s="169" t="e">
        <f>IF(C2240="",NA(),MATCH($B2240&amp;$C2240,'Smelter Look-up'!$J:$J,0))</f>
        <v>#N/A</v>
      </c>
      <c r="X2240" s="170">
        <f t="shared" ca="1" si="108"/>
        <v>0</v>
      </c>
      <c r="AB2240" s="314" t="str">
        <f t="shared" si="107"/>
        <v/>
      </c>
    </row>
    <row r="2241" spans="1:28" s="170" customFormat="1" ht="20.25">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07"/>
        <v/>
      </c>
    </row>
    <row r="2242" spans="1:28" s="170" customFormat="1" ht="20.25">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07"/>
        <v/>
      </c>
    </row>
    <row r="2243" spans="1:28" s="170" customFormat="1" ht="20.25">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07"/>
        <v/>
      </c>
    </row>
    <row r="2244" spans="1:28" s="170" customFormat="1" ht="20.25">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si="107"/>
        <v/>
      </c>
    </row>
    <row r="2245" spans="1:28" s="170" customFormat="1" ht="20.25">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07"/>
        <v/>
      </c>
    </row>
    <row r="2246" spans="1:28" s="170" customFormat="1" ht="20.25">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ref="AB2246:AB2309" si="110">IF(C2246="","",B2246)</f>
        <v/>
      </c>
    </row>
    <row r="2247" spans="1:28" s="170" customFormat="1" ht="20.25">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25">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25">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25">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25">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25">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25">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25">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25">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25">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25">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25">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25">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25">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25">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25">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25">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25">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25">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25">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25">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25">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25">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25">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25">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25">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25">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25">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25">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25">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25">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25">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25">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25">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25">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25">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25">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25">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25">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25">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25">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25">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25">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25">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25">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25">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25">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25">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25">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25">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4" t="str">
        <f t="shared" si="110"/>
        <v/>
      </c>
    </row>
    <row r="2297" spans="1:28" s="170" customFormat="1" ht="20.25">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4" t="str">
        <f t="shared" si="110"/>
        <v/>
      </c>
    </row>
    <row r="2298" spans="1:28" s="170" customFormat="1" ht="20.25">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4" t="str">
        <f t="shared" si="110"/>
        <v/>
      </c>
    </row>
    <row r="2299" spans="1:28" s="170" customFormat="1" ht="20.25">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14" t="str">
        <f t="shared" si="110"/>
        <v/>
      </c>
    </row>
    <row r="2300" spans="1:28" s="170" customFormat="1" ht="20.25">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ca="1" si="108"/>
        <v>0</v>
      </c>
      <c r="AB2300" s="314" t="str">
        <f t="shared" si="110"/>
        <v/>
      </c>
    </row>
    <row r="2301" spans="1:28" s="170" customFormat="1" ht="20.25">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09"/>
        <v/>
      </c>
      <c r="T2301" s="155" t="str">
        <f ca="1">IF(B2301="","",IF(ISERROR(MATCH($J2301,SorP!$B$1:$B$6226,0)),"",INDIRECT("'SorP'!$A$"&amp;MATCH($S2301&amp;$J2301,SorP!C:C,0))))</f>
        <v/>
      </c>
      <c r="U2301" s="168"/>
      <c r="V2301" s="169" t="e">
        <f>IF(C2301="",NA(),MATCH($B2301&amp;$C2301,'Smelter Look-up'!$J:$J,0))</f>
        <v>#N/A</v>
      </c>
      <c r="X2301" s="170">
        <f t="shared" ca="1" si="108"/>
        <v>0</v>
      </c>
      <c r="AB2301" s="314" t="str">
        <f t="shared" si="110"/>
        <v/>
      </c>
    </row>
    <row r="2302" spans="1:28" s="170" customFormat="1" ht="20.25">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09"/>
        <v/>
      </c>
      <c r="T2302" s="155" t="str">
        <f ca="1">IF(B2302="","",IF(ISERROR(MATCH($J2302,SorP!$B$1:$B$6226,0)),"",INDIRECT("'SorP'!$A$"&amp;MATCH($S2302&amp;$J2302,SorP!C:C,0))))</f>
        <v/>
      </c>
      <c r="U2302" s="168"/>
      <c r="V2302" s="169" t="e">
        <f>IF(C2302="",NA(),MATCH($B2302&amp;$C2302,'Smelter Look-up'!$J:$J,0))</f>
        <v>#N/A</v>
      </c>
      <c r="X2302" s="170">
        <f t="shared" ca="1" si="108"/>
        <v>0</v>
      </c>
      <c r="AB2302" s="314" t="str">
        <f t="shared" si="110"/>
        <v/>
      </c>
    </row>
    <row r="2303" spans="1:28" s="170" customFormat="1" ht="20.25">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09"/>
        <v/>
      </c>
      <c r="T2303" s="155" t="str">
        <f ca="1">IF(B2303="","",IF(ISERROR(MATCH($J2303,SorP!$B$1:$B$6226,0)),"",INDIRECT("'SorP'!$A$"&amp;MATCH($S2303&amp;$J2303,SorP!C:C,0))))</f>
        <v/>
      </c>
      <c r="U2303" s="168"/>
      <c r="V2303" s="169" t="e">
        <f>IF(C2303="",NA(),MATCH($B2303&amp;$C2303,'Smelter Look-up'!$J:$J,0))</f>
        <v>#N/A</v>
      </c>
      <c r="X2303" s="170">
        <f t="shared" ref="X2303:X2366" ca="1" si="111">IF(AND(C2303="Smelter not listed",OR(LEN(D2303)=0,LEN(E2303)=0)),1,0)</f>
        <v>0</v>
      </c>
      <c r="AB2303" s="314" t="str">
        <f t="shared" si="110"/>
        <v/>
      </c>
    </row>
    <row r="2304" spans="1:28" s="170" customFormat="1" ht="20.25">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ref="S2304:S2367" ca="1" si="112">IF(B2304="","",IF(ISERROR(MATCH($E2304,CL,0)),"Unknown",INDIRECT("'C'!$A$"&amp;MATCH($E2304,CL,0)+1)))</f>
        <v/>
      </c>
      <c r="T2304" s="155" t="str">
        <f ca="1">IF(B2304="","",IF(ISERROR(MATCH($J2304,SorP!$B$1:$B$6226,0)),"",INDIRECT("'SorP'!$A$"&amp;MATCH($S2304&amp;$J2304,SorP!C:C,0))))</f>
        <v/>
      </c>
      <c r="U2304" s="168"/>
      <c r="V2304" s="169" t="e">
        <f>IF(C2304="",NA(),MATCH($B2304&amp;$C2304,'Smelter Look-up'!$J:$J,0))</f>
        <v>#N/A</v>
      </c>
      <c r="X2304" s="170">
        <f t="shared" ca="1" si="111"/>
        <v>0</v>
      </c>
      <c r="AB2304" s="314" t="str">
        <f t="shared" si="110"/>
        <v/>
      </c>
    </row>
    <row r="2305" spans="1:28" s="170" customFormat="1" ht="20.25">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0"/>
        <v/>
      </c>
    </row>
    <row r="2306" spans="1:28" s="170" customFormat="1" ht="20.25">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0"/>
        <v/>
      </c>
    </row>
    <row r="2307" spans="1:28" s="170" customFormat="1" ht="20.25">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0"/>
        <v/>
      </c>
    </row>
    <row r="2308" spans="1:28" s="170" customFormat="1" ht="20.25">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si="110"/>
        <v/>
      </c>
    </row>
    <row r="2309" spans="1:28" s="170" customFormat="1" ht="20.25">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0"/>
        <v/>
      </c>
    </row>
    <row r="2310" spans="1:28" s="170" customFormat="1" ht="20.25">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ref="AB2310:AB2373" si="113">IF(C2310="","",B2310)</f>
        <v/>
      </c>
    </row>
    <row r="2311" spans="1:28" s="170" customFormat="1" ht="20.25">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25">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25">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25">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25">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25">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25">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25">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25">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25">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25">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25">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25">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25">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25">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25">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25">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25">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25">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25">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25">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25">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25">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25">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25">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25">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25">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25">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25">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25">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25">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25">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25">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25">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25">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25">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25">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25">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25">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25">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25">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25">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25">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25">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25">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25">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25">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25">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25">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25">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4" t="str">
        <f t="shared" si="113"/>
        <v/>
      </c>
    </row>
    <row r="2361" spans="1:28" s="170" customFormat="1" ht="20.25">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4" t="str">
        <f t="shared" si="113"/>
        <v/>
      </c>
    </row>
    <row r="2362" spans="1:28" s="170" customFormat="1" ht="20.25">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4" t="str">
        <f t="shared" si="113"/>
        <v/>
      </c>
    </row>
    <row r="2363" spans="1:28" s="170" customFormat="1" ht="20.25">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14" t="str">
        <f t="shared" si="113"/>
        <v/>
      </c>
    </row>
    <row r="2364" spans="1:28" s="170" customFormat="1" ht="20.25">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ca="1" si="111"/>
        <v>0</v>
      </c>
      <c r="AB2364" s="314" t="str">
        <f t="shared" si="113"/>
        <v/>
      </c>
    </row>
    <row r="2365" spans="1:28" s="170" customFormat="1" ht="20.25">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2"/>
        <v/>
      </c>
      <c r="T2365" s="155" t="str">
        <f ca="1">IF(B2365="","",IF(ISERROR(MATCH($J2365,SorP!$B$1:$B$6226,0)),"",INDIRECT("'SorP'!$A$"&amp;MATCH($S2365&amp;$J2365,SorP!C:C,0))))</f>
        <v/>
      </c>
      <c r="U2365" s="168"/>
      <c r="V2365" s="169" t="e">
        <f>IF(C2365="",NA(),MATCH($B2365&amp;$C2365,'Smelter Look-up'!$J:$J,0))</f>
        <v>#N/A</v>
      </c>
      <c r="X2365" s="170">
        <f t="shared" ca="1" si="111"/>
        <v>0</v>
      </c>
      <c r="AB2365" s="314" t="str">
        <f t="shared" si="113"/>
        <v/>
      </c>
    </row>
    <row r="2366" spans="1:28" s="170" customFormat="1" ht="20.25">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2"/>
        <v/>
      </c>
      <c r="T2366" s="155" t="str">
        <f ca="1">IF(B2366="","",IF(ISERROR(MATCH($J2366,SorP!$B$1:$B$6226,0)),"",INDIRECT("'SorP'!$A$"&amp;MATCH($S2366&amp;$J2366,SorP!C:C,0))))</f>
        <v/>
      </c>
      <c r="U2366" s="168"/>
      <c r="V2366" s="169" t="e">
        <f>IF(C2366="",NA(),MATCH($B2366&amp;$C2366,'Smelter Look-up'!$J:$J,0))</f>
        <v>#N/A</v>
      </c>
      <c r="X2366" s="170">
        <f t="shared" ca="1" si="111"/>
        <v>0</v>
      </c>
      <c r="AB2366" s="314" t="str">
        <f t="shared" si="113"/>
        <v/>
      </c>
    </row>
    <row r="2367" spans="1:28" s="170" customFormat="1" ht="20.25">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2"/>
        <v/>
      </c>
      <c r="T2367" s="155" t="str">
        <f ca="1">IF(B2367="","",IF(ISERROR(MATCH($J2367,SorP!$B$1:$B$6226,0)),"",INDIRECT("'SorP'!$A$"&amp;MATCH($S2367&amp;$J2367,SorP!C:C,0))))</f>
        <v/>
      </c>
      <c r="U2367" s="168"/>
      <c r="V2367" s="169" t="e">
        <f>IF(C2367="",NA(),MATCH($B2367&amp;$C2367,'Smelter Look-up'!$J:$J,0))</f>
        <v>#N/A</v>
      </c>
      <c r="X2367" s="170">
        <f t="shared" ref="X2367:X2430" ca="1" si="114">IF(AND(C2367="Smelter not listed",OR(LEN(D2367)=0,LEN(E2367)=0)),1,0)</f>
        <v>0</v>
      </c>
      <c r="AB2367" s="314" t="str">
        <f t="shared" si="113"/>
        <v/>
      </c>
    </row>
    <row r="2368" spans="1:28" s="170" customFormat="1" ht="20.25">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ref="S2368:S2431" ca="1" si="115">IF(B2368="","",IF(ISERROR(MATCH($E2368,CL,0)),"Unknown",INDIRECT("'C'!$A$"&amp;MATCH($E2368,CL,0)+1)))</f>
        <v/>
      </c>
      <c r="T2368" s="155" t="str">
        <f ca="1">IF(B2368="","",IF(ISERROR(MATCH($J2368,SorP!$B$1:$B$6226,0)),"",INDIRECT("'SorP'!$A$"&amp;MATCH($S2368&amp;$J2368,SorP!C:C,0))))</f>
        <v/>
      </c>
      <c r="U2368" s="168"/>
      <c r="V2368" s="169" t="e">
        <f>IF(C2368="",NA(),MATCH($B2368&amp;$C2368,'Smelter Look-up'!$J:$J,0))</f>
        <v>#N/A</v>
      </c>
      <c r="X2368" s="170">
        <f t="shared" ca="1" si="114"/>
        <v>0</v>
      </c>
      <c r="AB2368" s="314" t="str">
        <f t="shared" si="113"/>
        <v/>
      </c>
    </row>
    <row r="2369" spans="1:28" s="170" customFormat="1" ht="20.25">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3"/>
        <v/>
      </c>
    </row>
    <row r="2370" spans="1:28" s="170" customFormat="1" ht="20.25">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3"/>
        <v/>
      </c>
    </row>
    <row r="2371" spans="1:28" s="170" customFormat="1" ht="20.25">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3"/>
        <v/>
      </c>
    </row>
    <row r="2372" spans="1:28" s="170" customFormat="1" ht="20.25">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si="113"/>
        <v/>
      </c>
    </row>
    <row r="2373" spans="1:28" s="170" customFormat="1" ht="20.25">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3"/>
        <v/>
      </c>
    </row>
    <row r="2374" spans="1:28" s="170" customFormat="1" ht="20.25">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ref="AB2374:AB2437" si="116">IF(C2374="","",B2374)</f>
        <v/>
      </c>
    </row>
    <row r="2375" spans="1:28" s="170" customFormat="1" ht="20.25">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25">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25">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25">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25">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25">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25">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25">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25">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25">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25">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25">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25">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25">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25">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25">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25">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25">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25">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25">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25">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25">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25">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25">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25">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25">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25">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25">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25">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25">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25">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25">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25">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25">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25">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25">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25">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25">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25">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25">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25">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25">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25">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25">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25">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25">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25">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25">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25">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25">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4" t="str">
        <f t="shared" si="116"/>
        <v/>
      </c>
    </row>
    <row r="2425" spans="1:28" s="170" customFormat="1" ht="20.25">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4" t="str">
        <f t="shared" si="116"/>
        <v/>
      </c>
    </row>
    <row r="2426" spans="1:28" s="170" customFormat="1" ht="20.25">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14" t="str">
        <f t="shared" si="116"/>
        <v/>
      </c>
    </row>
    <row r="2427" spans="1:28" s="170" customFormat="1" ht="20.25">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ca="1" si="114"/>
        <v>0</v>
      </c>
      <c r="AB2427" s="314" t="str">
        <f t="shared" si="116"/>
        <v/>
      </c>
    </row>
    <row r="2428" spans="1:28" s="170" customFormat="1" ht="20.25">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5"/>
        <v/>
      </c>
      <c r="T2428" s="155" t="str">
        <f ca="1">IF(B2428="","",IF(ISERROR(MATCH($J2428,SorP!$B$1:$B$6226,0)),"",INDIRECT("'SorP'!$A$"&amp;MATCH($S2428&amp;$J2428,SorP!C:C,0))))</f>
        <v/>
      </c>
      <c r="U2428" s="168"/>
      <c r="V2428" s="169" t="e">
        <f>IF(C2428="",NA(),MATCH($B2428&amp;$C2428,'Smelter Look-up'!$J:$J,0))</f>
        <v>#N/A</v>
      </c>
      <c r="X2428" s="170">
        <f t="shared" ca="1" si="114"/>
        <v>0</v>
      </c>
      <c r="AB2428" s="314" t="str">
        <f t="shared" si="116"/>
        <v/>
      </c>
    </row>
    <row r="2429" spans="1:28" s="170" customFormat="1" ht="20.25">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5"/>
        <v/>
      </c>
      <c r="T2429" s="155" t="str">
        <f ca="1">IF(B2429="","",IF(ISERROR(MATCH($J2429,SorP!$B$1:$B$6226,0)),"",INDIRECT("'SorP'!$A$"&amp;MATCH($S2429&amp;$J2429,SorP!C:C,0))))</f>
        <v/>
      </c>
      <c r="U2429" s="168"/>
      <c r="V2429" s="169" t="e">
        <f>IF(C2429="",NA(),MATCH($B2429&amp;$C2429,'Smelter Look-up'!$J:$J,0))</f>
        <v>#N/A</v>
      </c>
      <c r="X2429" s="170">
        <f t="shared" ca="1" si="114"/>
        <v>0</v>
      </c>
      <c r="AB2429" s="314" t="str">
        <f t="shared" si="116"/>
        <v/>
      </c>
    </row>
    <row r="2430" spans="1:28" s="170" customFormat="1" ht="20.25">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5"/>
        <v/>
      </c>
      <c r="T2430" s="155" t="str">
        <f ca="1">IF(B2430="","",IF(ISERROR(MATCH($J2430,SorP!$B$1:$B$6226,0)),"",INDIRECT("'SorP'!$A$"&amp;MATCH($S2430&amp;$J2430,SorP!C:C,0))))</f>
        <v/>
      </c>
      <c r="U2430" s="168"/>
      <c r="V2430" s="169" t="e">
        <f>IF(C2430="",NA(),MATCH($B2430&amp;$C2430,'Smelter Look-up'!$J:$J,0))</f>
        <v>#N/A</v>
      </c>
      <c r="X2430" s="170">
        <f t="shared" ca="1" si="114"/>
        <v>0</v>
      </c>
      <c r="AB2430" s="314" t="str">
        <f t="shared" si="116"/>
        <v/>
      </c>
    </row>
    <row r="2431" spans="1:28" s="170" customFormat="1" ht="20.25">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5"/>
        <v/>
      </c>
      <c r="T2431" s="155" t="str">
        <f ca="1">IF(B2431="","",IF(ISERROR(MATCH($J2431,SorP!$B$1:$B$6226,0)),"",INDIRECT("'SorP'!$A$"&amp;MATCH($S2431&amp;$J2431,SorP!C:C,0))))</f>
        <v/>
      </c>
      <c r="U2431" s="168"/>
      <c r="V2431" s="169" t="e">
        <f>IF(C2431="",NA(),MATCH($B2431&amp;$C2431,'Smelter Look-up'!$J:$J,0))</f>
        <v>#N/A</v>
      </c>
      <c r="X2431" s="170">
        <f t="shared" ref="X2431:X2494" ca="1" si="117">IF(AND(C2431="Smelter not listed",OR(LEN(D2431)=0,LEN(E2431)=0)),1,0)</f>
        <v>0</v>
      </c>
      <c r="AB2431" s="314" t="str">
        <f t="shared" si="116"/>
        <v/>
      </c>
    </row>
    <row r="2432" spans="1:28" s="170" customFormat="1" ht="20.25">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ref="S2432:S2497" ca="1" si="118">IF(B2432="","",IF(ISERROR(MATCH($E2432,CL,0)),"Unknown",INDIRECT("'C'!$A$"&amp;MATCH($E2432,CL,0)+1)))</f>
        <v/>
      </c>
      <c r="T2432" s="155" t="str">
        <f ca="1">IF(B2432="","",IF(ISERROR(MATCH($J2432,SorP!$B$1:$B$6226,0)),"",INDIRECT("'SorP'!$A$"&amp;MATCH($S2432&amp;$J2432,SorP!C:C,0))))</f>
        <v/>
      </c>
      <c r="U2432" s="168"/>
      <c r="V2432" s="169" t="e">
        <f>IF(C2432="",NA(),MATCH($B2432&amp;$C2432,'Smelter Look-up'!$J:$J,0))</f>
        <v>#N/A</v>
      </c>
      <c r="X2432" s="170">
        <f t="shared" ca="1" si="117"/>
        <v>0</v>
      </c>
      <c r="AB2432" s="314" t="str">
        <f t="shared" si="116"/>
        <v/>
      </c>
    </row>
    <row r="2433" spans="1:28" s="170" customFormat="1" ht="20.25">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6"/>
        <v/>
      </c>
    </row>
    <row r="2434" spans="1:28" s="170" customFormat="1" ht="20.25">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6"/>
        <v/>
      </c>
    </row>
    <row r="2435" spans="1:28" s="170" customFormat="1" ht="20.25">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6"/>
        <v/>
      </c>
    </row>
    <row r="2436" spans="1:28" s="170" customFormat="1" ht="20.25">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si="116"/>
        <v/>
      </c>
    </row>
    <row r="2437" spans="1:28" s="170" customFormat="1" ht="20.25">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6"/>
        <v/>
      </c>
    </row>
    <row r="2438" spans="1:28" s="170" customFormat="1" ht="20.25">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ref="AB2438:AB2504" si="119">IF(C2438="","",B2438)</f>
        <v/>
      </c>
    </row>
    <row r="2439" spans="1:28" s="170" customFormat="1" ht="20.25">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25">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25">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25">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25">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25">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25">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25">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25">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25">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25">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25">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25">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25">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25">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25">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25">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25">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25">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25">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25">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25">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25">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25">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25">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25">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25">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25">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25">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25">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25">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25">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25">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25">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25">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25">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25">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25">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25">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25">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25">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25">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28" s="170" customFormat="1" ht="20.25">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28" s="170" customFormat="1" ht="20.25">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28" s="170" customFormat="1" ht="20.25">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28" s="170" customFormat="1" ht="20.25">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28" s="170" customFormat="1" ht="20.25">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28" s="170" customFormat="1" ht="20.25">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28" s="170" customFormat="1" ht="20.25">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28" s="170" customFormat="1" ht="20.25">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17"/>
        <v>0</v>
      </c>
      <c r="AB2488" s="314" t="str">
        <f t="shared" si="119"/>
        <v/>
      </c>
    </row>
    <row r="2489" spans="1:28" s="170" customFormat="1" ht="20.25">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17"/>
        <v>0</v>
      </c>
      <c r="AB2489" s="314" t="str">
        <f t="shared" si="119"/>
        <v/>
      </c>
    </row>
    <row r="2490" spans="1:28" s="170" customFormat="1" ht="20.25">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17"/>
        <v>0</v>
      </c>
      <c r="AB2490" s="314" t="str">
        <f t="shared" si="119"/>
        <v/>
      </c>
    </row>
    <row r="2491" spans="1:28" s="170" customFormat="1" ht="20.25">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8"/>
        <v/>
      </c>
      <c r="T2491" s="155" t="str">
        <f ca="1">IF(B2491="","",IF(ISERROR(MATCH($J2491,SorP!$B$1:$B$6226,0)),"",INDIRECT("'SorP'!$A$"&amp;MATCH($S2491&amp;$J2491,SorP!C:C,0))))</f>
        <v/>
      </c>
      <c r="U2491" s="168"/>
      <c r="V2491" s="169" t="e">
        <f>IF(C2491="",NA(),MATCH($B2491&amp;$C2491,'Smelter Look-up'!$J:$J,0))</f>
        <v>#N/A</v>
      </c>
      <c r="X2491" s="170">
        <f t="shared" ca="1" si="117"/>
        <v>0</v>
      </c>
      <c r="AB2491" s="314" t="str">
        <f t="shared" si="119"/>
        <v/>
      </c>
    </row>
    <row r="2492" spans="1:28" s="170" customFormat="1" ht="20.25">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8"/>
        <v/>
      </c>
      <c r="T2492" s="155" t="str">
        <f ca="1">IF(B2492="","",IF(ISERROR(MATCH($J2492,SorP!$B$1:$B$6226,0)),"",INDIRECT("'SorP'!$A$"&amp;MATCH($S2492&amp;$J2492,SorP!C:C,0))))</f>
        <v/>
      </c>
      <c r="U2492" s="168"/>
      <c r="V2492" s="169" t="e">
        <f>IF(C2492="",NA(),MATCH($B2492&amp;$C2492,'Smelter Look-up'!$J:$J,0))</f>
        <v>#N/A</v>
      </c>
      <c r="X2492" s="170">
        <f t="shared" ca="1" si="117"/>
        <v>0</v>
      </c>
      <c r="AB2492" s="314" t="str">
        <f t="shared" si="119"/>
        <v/>
      </c>
    </row>
    <row r="2493" spans="1:28" s="170" customFormat="1" ht="20.25">
      <c r="A2493" s="15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18"/>
        <v/>
      </c>
      <c r="T2493" s="155" t="str">
        <f ca="1">IF(B2493="","",IF(ISERROR(MATCH($J2493,SorP!$B$1:$B$6226,0)),"",INDIRECT("'SorP'!$A$"&amp;MATCH($S2493&amp;$J2493,SorP!C:C,0))))</f>
        <v/>
      </c>
      <c r="U2493" s="168"/>
      <c r="V2493" s="169" t="e">
        <f>IF(C2493="",NA(),MATCH($B2493&amp;$C2493,'Smelter Look-up'!$J:$J,0))</f>
        <v>#N/A</v>
      </c>
      <c r="X2493" s="170">
        <f t="shared" ca="1" si="117"/>
        <v>0</v>
      </c>
      <c r="AB2493" s="314" t="str">
        <f t="shared" si="119"/>
        <v/>
      </c>
    </row>
    <row r="2494" spans="1:28" s="170" customFormat="1" ht="20.25">
      <c r="A2494" s="155"/>
      <c r="B2494" s="304"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09"/>
      <c r="Q2494" s="151"/>
      <c r="R2494" s="149" t="str">
        <f ca="1">IF(ISERROR($V2494),"",OFFSET('Smelter Look-up'!$C$4,$V2494-4,0)&amp;"")</f>
        <v/>
      </c>
      <c r="S2494" s="155" t="str">
        <f t="shared" ca="1" si="118"/>
        <v/>
      </c>
      <c r="T2494" s="155" t="str">
        <f ca="1">IF(B2494="","",IF(ISERROR(MATCH($J2494,SorP!$B$1:$B$6226,0)),"",INDIRECT("'SorP'!$A$"&amp;MATCH($S2494&amp;$J2494,SorP!C:C,0))))</f>
        <v/>
      </c>
      <c r="U2494" s="168"/>
      <c r="V2494" s="169" t="e">
        <f>IF(C2494="",NA(),MATCH($B2494&amp;$C2494,'Smelter Look-up'!$J:$J,0))</f>
        <v>#N/A</v>
      </c>
      <c r="X2494" s="170">
        <f t="shared" ca="1" si="117"/>
        <v>0</v>
      </c>
      <c r="AB2494" s="314" t="str">
        <f t="shared" si="119"/>
        <v/>
      </c>
    </row>
    <row r="2495" spans="1:28" s="170" customFormat="1" ht="20.25">
      <c r="A2495" s="155"/>
      <c r="B2495" s="304"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0"/>
      <c r="L2495" s="150"/>
      <c r="M2495" s="150"/>
      <c r="N2495" s="150"/>
      <c r="O2495" s="150"/>
      <c r="P2495" s="209"/>
      <c r="Q2495" s="151"/>
      <c r="R2495" s="149" t="str">
        <f ca="1">IF(ISERROR($V2495),"",OFFSET('Smelter Look-up'!$C$4,$V2495-4,0)&amp;"")</f>
        <v/>
      </c>
      <c r="S2495" s="155" t="str">
        <f t="shared" ca="1" si="118"/>
        <v/>
      </c>
      <c r="T2495" s="155" t="str">
        <f ca="1">IF(B2495="","",IF(ISERROR(MATCH($J2495,SorP!$B$1:$B$6226,0)),"",INDIRECT("'SorP'!$A$"&amp;MATCH($S2495&amp;$J2495,SorP!C:C,0))))</f>
        <v/>
      </c>
      <c r="U2495" s="168"/>
      <c r="V2495" s="169" t="e">
        <f>IF(C2495="",NA(),MATCH($B2495&amp;$C2495,'Smelter Look-up'!$J:$J,0))</f>
        <v>#N/A</v>
      </c>
      <c r="X2495" s="170">
        <f t="shared" ref="X2495:X2504" ca="1" si="120">IF(AND(C2495="Smelter not listed",OR(LEN(D2495)=0,LEN(E2495)=0)),1,0)</f>
        <v>0</v>
      </c>
      <c r="AB2495" s="314" t="str">
        <f t="shared" si="119"/>
        <v/>
      </c>
    </row>
    <row r="2496" spans="1:28" s="170" customFormat="1" ht="20.25">
      <c r="A2496" s="155"/>
      <c r="B2496" s="304"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150"/>
      <c r="L2496" s="150"/>
      <c r="M2496" s="150"/>
      <c r="N2496" s="150"/>
      <c r="O2496" s="150"/>
      <c r="P2496" s="209"/>
      <c r="Q2496" s="151"/>
      <c r="R2496" s="149" t="str">
        <f ca="1">IF(ISERROR($V2496),"",OFFSET('Smelter Look-up'!$C$4,$V2496-4,0)&amp;"")</f>
        <v/>
      </c>
      <c r="S2496" s="155" t="str">
        <f t="shared" ca="1" si="118"/>
        <v/>
      </c>
      <c r="T2496" s="155" t="str">
        <f ca="1">IF(B2496="","",IF(ISERROR(MATCH($J2496,SorP!$B$1:$B$6226,0)),"",INDIRECT("'SorP'!$A$"&amp;MATCH($S2496&amp;$J2496,SorP!C:C,0))))</f>
        <v/>
      </c>
      <c r="U2496" s="168"/>
      <c r="V2496" s="169" t="e">
        <f>IF(C2496="",NA(),MATCH($B2496&amp;$C2496,'Smelter Look-up'!$J:$J,0))</f>
        <v>#N/A</v>
      </c>
      <c r="X2496" s="170">
        <f t="shared" ca="1" si="120"/>
        <v>0</v>
      </c>
      <c r="AB2496" s="314" t="str">
        <f t="shared" si="119"/>
        <v/>
      </c>
    </row>
    <row r="2497" spans="1:35" s="170" customFormat="1" ht="20.25">
      <c r="A2497" s="155"/>
      <c r="B2497" s="304" t="str">
        <f>IF(LEN(A2497)=0,"",INDEX('Smelter Look-up'!$A:$A,MATCH($A2497,'Smelter Look-up'!$E:$E,0)))</f>
        <v/>
      </c>
      <c r="C2497" s="152" t="str">
        <f>IF(LEN(A2497)=0,"",INDEX('Smelter Look-up'!$C:$C,MATCH($A2497,'Smelter Look-up'!$E:$E,0)))</f>
        <v/>
      </c>
      <c r="D2497" s="149"/>
      <c r="E2497" s="149" t="str">
        <f ca="1">IF(ISERROR($V2497),"",OFFSET('Smelter Look-up'!$D$4,$V2497-4,0)&amp;"")</f>
        <v/>
      </c>
      <c r="F2497" s="149" t="str">
        <f ca="1">IF(ISERROR($V2497),"",OFFSET('Smelter Look-up'!$E$4,$V2497-4,0))</f>
        <v/>
      </c>
      <c r="G2497" s="149"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150"/>
      <c r="L2497" s="150"/>
      <c r="M2497" s="150"/>
      <c r="N2497" s="150"/>
      <c r="O2497" s="150"/>
      <c r="P2497" s="209"/>
      <c r="Q2497" s="151"/>
      <c r="R2497" s="149" t="str">
        <f ca="1">IF(ISERROR($V2497),"",OFFSET('Smelter Look-up'!$C$4,$V2497-4,0)&amp;"")</f>
        <v/>
      </c>
      <c r="S2497" s="155" t="str">
        <f t="shared" ca="1" si="118"/>
        <v/>
      </c>
      <c r="T2497" s="155" t="str">
        <f ca="1">IF(B2497="","",IF(ISERROR(MATCH($J2497,SorP!$B$1:$B$6226,0)),"",INDIRECT("'SorP'!$A$"&amp;MATCH($S2497&amp;$J2497,SorP!C:C,0))))</f>
        <v/>
      </c>
      <c r="U2497" s="168"/>
      <c r="V2497" s="169" t="e">
        <f>IF(C2497="",NA(),MATCH($B2497&amp;$C2497,'Smelter Look-up'!$J:$J,0))</f>
        <v>#N/A</v>
      </c>
      <c r="X2497" s="170">
        <f t="shared" ca="1" si="120"/>
        <v>0</v>
      </c>
      <c r="AB2497" s="314" t="str">
        <f t="shared" si="119"/>
        <v/>
      </c>
    </row>
    <row r="2498" spans="1:35" ht="20.25">
      <c r="A2498" s="205"/>
      <c r="B2498" s="304" t="str">
        <f>IF(LEN(A2498)=0,"",INDEX('Smelter Look-up'!$A:$A,MATCH($A2498,'Smelter Look-up'!$E:$E,0)))</f>
        <v/>
      </c>
      <c r="C2498" s="152" t="str">
        <f>IF(LEN(A2498)=0,"",INDEX('Smelter Look-up'!$C:$C,MATCH($A2498,'Smelter Look-up'!$E:$E,0)))</f>
        <v/>
      </c>
      <c r="D2498" s="149"/>
      <c r="E2498" s="149" t="str">
        <f ca="1">IF(ISERROR($V2498),"",OFFSET('Smelter Look-up'!$D$4,$V2498-4,0)&amp;"")</f>
        <v/>
      </c>
      <c r="F2498" s="149" t="str">
        <f ca="1">IF(ISERROR($V2498),"",OFFSET('Smelter Look-up'!$E$4,$V2498-4,0))</f>
        <v/>
      </c>
      <c r="G2498" s="149"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209"/>
      <c r="Q2498" s="210"/>
      <c r="R2498" s="149" t="str">
        <f ca="1">IF(ISERROR($V2498),"",OFFSET('Smelter Look-up'!$C$4,$V2498-4,0)&amp;"")</f>
        <v/>
      </c>
      <c r="S2498" s="155" t="str">
        <f t="shared" ref="S2498:S2503" ca="1" si="121">IF(B2498="","",IF(ISERROR(MATCH($E2498,CL,0)),"Unknown",INDIRECT("'C'!$A$"&amp;MATCH($E2498,CL,0)+1)))</f>
        <v/>
      </c>
      <c r="T2498" s="155" t="str">
        <f ca="1">IF(B2498="","",IF(ISERROR(MATCH($J2498,SorP!$B$1:$B$6226,0)),"",INDIRECT("'SorP'!$A$"&amp;MATCH($S2498&amp;$J2498,SorP!C:C,0))))</f>
        <v/>
      </c>
      <c r="U2498" s="168"/>
      <c r="V2498" s="169" t="e">
        <f>IF(C2498="",NA(),MATCH($B2498&amp;$C2498,'Smelter Look-up'!$J:$J,0))</f>
        <v>#N/A</v>
      </c>
      <c r="W2498" s="170"/>
      <c r="X2498" s="170">
        <f t="shared" ca="1" si="120"/>
        <v>0</v>
      </c>
      <c r="Y2498" s="170"/>
      <c r="Z2498" s="170"/>
      <c r="AA2498" s="170"/>
      <c r="AB2498" s="314" t="str">
        <f t="shared" si="119"/>
        <v/>
      </c>
      <c r="AC2498" s="170"/>
      <c r="AD2498" s="170"/>
      <c r="AE2498" s="170"/>
      <c r="AF2498" s="170"/>
      <c r="AG2498" s="170"/>
      <c r="AH2498" s="170"/>
      <c r="AI2498" s="170"/>
    </row>
    <row r="2499" spans="1:35" ht="20.25">
      <c r="A2499" s="155"/>
      <c r="B2499" s="305" t="str">
        <f>IF(LEN(A2499)=0,"",INDEX('Smelter Look-up'!$A:$A,MATCH($A2499,'Smelter Look-up'!$E:$E,0)))</f>
        <v/>
      </c>
      <c r="C2499" s="152" t="str">
        <f>IF(LEN(A2499)=0,"",INDEX('Smelter Look-up'!$C:$C,MATCH($A2499,'Smelter Look-up'!$E:$E,0)))</f>
        <v/>
      </c>
      <c r="D2499" s="236"/>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150"/>
      <c r="L2499" s="150"/>
      <c r="M2499" s="150"/>
      <c r="N2499" s="150"/>
      <c r="O2499" s="150"/>
      <c r="P2499" s="237"/>
      <c r="Q2499" s="151"/>
      <c r="R2499" s="235" t="str">
        <f ca="1">IF(ISERROR($V2499),"",OFFSET('Smelter Look-up'!$C$4,$V2499-4,0)&amp;"")</f>
        <v/>
      </c>
      <c r="S2499" s="155" t="str">
        <f t="shared" ca="1" si="121"/>
        <v/>
      </c>
      <c r="T2499" s="155" t="str">
        <f ca="1">IF(B2499="","",IF(ISERROR(MATCH($J2499,SorP!$B$1:$B$6226,0)),"",INDIRECT("'SorP'!$A$"&amp;MATCH($S2499&amp;$J2499,SorP!C:C,0))))</f>
        <v/>
      </c>
      <c r="U2499" s="168"/>
      <c r="V2499" s="169" t="e">
        <f>IF(C2499="",NA(),MATCH($B2499&amp;$C2499,'Smelter Look-up'!$J:$J,0))</f>
        <v>#N/A</v>
      </c>
      <c r="W2499" s="170"/>
      <c r="X2499" s="170">
        <f t="shared" ca="1" si="120"/>
        <v>0</v>
      </c>
      <c r="Y2499" s="170"/>
      <c r="Z2499" s="170"/>
      <c r="AA2499" s="170"/>
      <c r="AB2499" s="314" t="str">
        <f t="shared" si="119"/>
        <v/>
      </c>
      <c r="AC2499" s="170"/>
      <c r="AD2499" s="170"/>
      <c r="AE2499" s="170"/>
      <c r="AF2499" s="170"/>
      <c r="AG2499" s="170"/>
      <c r="AH2499" s="170"/>
      <c r="AI2499" s="170"/>
    </row>
    <row r="2500" spans="1:35" ht="20.25">
      <c r="A2500" s="205"/>
      <c r="B2500" s="305" t="str">
        <f>IF(LEN(A2500)=0,"",INDEX('Smelter Look-up'!$A:$A,MATCH($A2500,'Smelter Look-up'!$E:$E,0)))</f>
        <v/>
      </c>
      <c r="C2500" s="152" t="str">
        <f>IF(LEN(A2500)=0,"",INDEX('Smelter Look-up'!$C:$C,MATCH($A2500,'Smelter Look-up'!$E:$E,0)))</f>
        <v/>
      </c>
      <c r="D2500" s="149"/>
      <c r="E2500" s="236" t="str">
        <f ca="1">IF(ISERROR($V2500),"",OFFSET('Smelter Look-up'!$D$4,$V2500-4,0)&amp;"")</f>
        <v/>
      </c>
      <c r="F2500" s="236" t="str">
        <f ca="1">IF(ISERROR($V2500),"",OFFSET('Smelter Look-up'!$E$4,$V2500-4,0))</f>
        <v/>
      </c>
      <c r="G2500" s="236" t="str">
        <f ca="1">IF(C2500=$X$4,"Enter smelter details",IF(ISERROR($V2500),"",OFFSET('Smelter Look-up'!$F$4,$V2500-4,0)))</f>
        <v/>
      </c>
      <c r="H2500" s="206" t="str">
        <f ca="1">IF(ISERROR($V2500),"",OFFSET('Smelter Look-up'!$G$4,$V2500-4,0))</f>
        <v/>
      </c>
      <c r="I2500" s="207" t="str">
        <f ca="1">IF(ISERROR($V2500),"",OFFSET('Smelter Look-up'!$H$4,$V2500-4,0))</f>
        <v/>
      </c>
      <c r="J2500" s="207" t="str">
        <f ca="1">IF(ISERROR($V2500),"",OFFSET('Smelter Look-up'!$I$4,$V2500-4,0))</f>
        <v/>
      </c>
      <c r="K2500" s="208"/>
      <c r="L2500" s="208"/>
      <c r="M2500" s="208"/>
      <c r="N2500" s="208"/>
      <c r="O2500" s="208"/>
      <c r="P2500" s="371"/>
      <c r="Q2500" s="210"/>
      <c r="R2500" s="235" t="str">
        <f ca="1">IF(ISERROR($V2500),"",OFFSET('Smelter Look-up'!$C$4,$V2500-4,0)&amp;"")</f>
        <v/>
      </c>
      <c r="S2500" s="155" t="str">
        <f t="shared" ca="1" si="121"/>
        <v/>
      </c>
      <c r="T2500" s="155" t="str">
        <f ca="1">IF(B2500="","",IF(ISERROR(MATCH($J2500,SorP!$B$1:$B$6226,0)),"",INDIRECT("'SorP'!$A$"&amp;MATCH($S2500&amp;$J2500,SorP!C:C,0))))</f>
        <v/>
      </c>
      <c r="U2500" s="168"/>
      <c r="V2500" s="169" t="e">
        <f>IF(C2500="",NA(),MATCH($B2500&amp;$C2500,'Smelter Look-up'!$J:$J,0))</f>
        <v>#N/A</v>
      </c>
      <c r="W2500" s="170"/>
      <c r="X2500" s="170">
        <f t="shared" ca="1" si="120"/>
        <v>0</v>
      </c>
      <c r="Y2500" s="170"/>
      <c r="Z2500" s="170"/>
      <c r="AA2500" s="170"/>
      <c r="AB2500" s="314" t="str">
        <f t="shared" si="119"/>
        <v/>
      </c>
      <c r="AC2500" s="170"/>
      <c r="AD2500" s="170"/>
      <c r="AE2500" s="170"/>
      <c r="AF2500" s="170"/>
      <c r="AG2500" s="170"/>
      <c r="AH2500" s="170"/>
      <c r="AI2500" s="170"/>
    </row>
    <row r="2501" spans="1:35" ht="20.25">
      <c r="A2501" s="205"/>
      <c r="B2501" s="305" t="str">
        <f>IF(LEN(A2501)=0,"",INDEX('Smelter Look-up'!$A:$A,MATCH($A2501,'Smelter Look-up'!$E:$E,0)))</f>
        <v/>
      </c>
      <c r="C2501" s="152" t="str">
        <f>IF(LEN(A2501)=0,"",INDEX('Smelter Look-up'!$C:$C,MATCH($A2501,'Smelter Look-up'!$E:$E,0)))</f>
        <v/>
      </c>
      <c r="D2501" s="149"/>
      <c r="E2501" s="236" t="str">
        <f ca="1">IF(ISERROR($V2501),"",OFFSET('Smelter Look-up'!$D$4,$V2501-4,0)&amp;"")</f>
        <v/>
      </c>
      <c r="F2501" s="236" t="str">
        <f ca="1">IF(ISERROR($V2501),"",OFFSET('Smelter Look-up'!$E$4,$V2501-4,0))</f>
        <v/>
      </c>
      <c r="G2501" s="236" t="str">
        <f ca="1">IF(C2501=$X$4,"Enter smelter details",IF(ISERROR($V2501),"",OFFSET('Smelter Look-up'!$F$4,$V2501-4,0)))</f>
        <v/>
      </c>
      <c r="H2501" s="206" t="str">
        <f ca="1">IF(ISERROR($V2501),"",OFFSET('Smelter Look-up'!$G$4,$V2501-4,0))</f>
        <v/>
      </c>
      <c r="I2501" s="207" t="str">
        <f ca="1">IF(ISERROR($V2501),"",OFFSET('Smelter Look-up'!$H$4,$V2501-4,0))</f>
        <v/>
      </c>
      <c r="J2501" s="207" t="str">
        <f ca="1">IF(ISERROR($V2501),"",OFFSET('Smelter Look-up'!$I$4,$V2501-4,0))</f>
        <v/>
      </c>
      <c r="K2501" s="208"/>
      <c r="L2501" s="208"/>
      <c r="M2501" s="208"/>
      <c r="N2501" s="208"/>
      <c r="O2501" s="208"/>
      <c r="P2501" s="371"/>
      <c r="Q2501" s="210"/>
      <c r="R2501" s="235" t="str">
        <f ca="1">IF(ISERROR($V2501),"",OFFSET('Smelter Look-up'!$C$4,$V2501-4,0)&amp;"")</f>
        <v/>
      </c>
      <c r="S2501" s="155" t="str">
        <f t="shared" ca="1" si="121"/>
        <v/>
      </c>
      <c r="T2501" s="155" t="str">
        <f ca="1">IF(B2501="","",IF(ISERROR(MATCH($J2501,SorP!$B$1:$B$6226,0)),"",INDIRECT("'SorP'!$A$"&amp;MATCH($S2501&amp;$J2501,SorP!C:C,0))))</f>
        <v/>
      </c>
      <c r="U2501" s="168"/>
      <c r="V2501" s="169" t="e">
        <f>IF(C2501="",NA(),MATCH($B2501&amp;$C2501,'Smelter Look-up'!$J:$J,0))</f>
        <v>#N/A</v>
      </c>
      <c r="W2501" s="170"/>
      <c r="X2501" s="170">
        <f t="shared" ca="1" si="120"/>
        <v>0</v>
      </c>
      <c r="Y2501" s="170"/>
      <c r="Z2501" s="170"/>
      <c r="AA2501" s="170"/>
      <c r="AB2501" s="314" t="str">
        <f t="shared" si="119"/>
        <v/>
      </c>
      <c r="AC2501" s="170"/>
      <c r="AD2501" s="170"/>
      <c r="AE2501" s="170"/>
      <c r="AF2501" s="170"/>
      <c r="AG2501" s="170"/>
      <c r="AH2501" s="170"/>
      <c r="AI2501" s="170"/>
    </row>
    <row r="2502" spans="1:35" ht="20.25">
      <c r="A2502" s="205"/>
      <c r="B2502" s="305" t="str">
        <f>IF(LEN(A2502)=0,"",INDEX('Smelter Look-up'!$A:$A,MATCH($A2502,'Smelter Look-up'!$E:$E,0)))</f>
        <v/>
      </c>
      <c r="C2502" s="152" t="str">
        <f>IF(LEN(A2502)=0,"",INDEX('Smelter Look-up'!$C:$C,MATCH($A2502,'Smelter Look-up'!$E:$E,0)))</f>
        <v/>
      </c>
      <c r="D2502" s="149"/>
      <c r="E2502" s="236" t="str">
        <f ca="1">IF(ISERROR($V2502),"",OFFSET('Smelter Look-up'!$D$4,$V2502-4,0)&amp;"")</f>
        <v/>
      </c>
      <c r="F2502" s="236" t="str">
        <f ca="1">IF(ISERROR($V2502),"",OFFSET('Smelter Look-up'!$E$4,$V2502-4,0))</f>
        <v/>
      </c>
      <c r="G2502" s="236" t="str">
        <f ca="1">IF(C2502=$X$4,"Enter smelter details",IF(ISERROR($V2502),"",OFFSET('Smelter Look-up'!$F$4,$V2502-4,0)))</f>
        <v/>
      </c>
      <c r="H2502" s="206" t="str">
        <f ca="1">IF(ISERROR($V2502),"",OFFSET('Smelter Look-up'!$G$4,$V2502-4,0))</f>
        <v/>
      </c>
      <c r="I2502" s="207" t="str">
        <f ca="1">IF(ISERROR($V2502),"",OFFSET('Smelter Look-up'!$H$4,$V2502-4,0))</f>
        <v/>
      </c>
      <c r="J2502" s="207" t="str">
        <f ca="1">IF(ISERROR($V2502),"",OFFSET('Smelter Look-up'!$I$4,$V2502-4,0))</f>
        <v/>
      </c>
      <c r="K2502" s="208"/>
      <c r="L2502" s="208"/>
      <c r="M2502" s="208"/>
      <c r="N2502" s="208"/>
      <c r="O2502" s="208"/>
      <c r="P2502" s="371"/>
      <c r="Q2502" s="210"/>
      <c r="R2502" s="235" t="str">
        <f ca="1">IF(ISERROR($V2502),"",OFFSET('Smelter Look-up'!$C$4,$V2502-4,0)&amp;"")</f>
        <v/>
      </c>
      <c r="S2502" s="155" t="str">
        <f t="shared" ca="1" si="121"/>
        <v/>
      </c>
      <c r="T2502" s="155" t="str">
        <f ca="1">IF(B2502="","",IF(ISERROR(MATCH($J2502,SorP!$B$1:$B$6226,0)),"",INDIRECT("'SorP'!$A$"&amp;MATCH($S2502&amp;$J2502,SorP!C:C,0))))</f>
        <v/>
      </c>
      <c r="U2502" s="168"/>
      <c r="V2502" s="169" t="e">
        <f>IF(C2502="",NA(),MATCH($B2502&amp;$C2502,'Smelter Look-up'!$J:$J,0))</f>
        <v>#N/A</v>
      </c>
      <c r="W2502" s="170"/>
      <c r="X2502" s="170">
        <f t="shared" ca="1" si="120"/>
        <v>0</v>
      </c>
      <c r="Y2502" s="170"/>
      <c r="Z2502" s="170"/>
      <c r="AA2502" s="170"/>
      <c r="AB2502" s="314" t="str">
        <f t="shared" si="119"/>
        <v/>
      </c>
      <c r="AC2502" s="170"/>
      <c r="AD2502" s="170"/>
      <c r="AE2502" s="170"/>
      <c r="AF2502" s="170"/>
      <c r="AG2502" s="170"/>
      <c r="AH2502" s="170"/>
      <c r="AI2502" s="170"/>
    </row>
    <row r="2503" spans="1:35" ht="20.25">
      <c r="A2503" s="205"/>
      <c r="B2503" s="305" t="str">
        <f>IF(LEN(A2503)=0,"",INDEX('Smelter Look-up'!$A:$A,MATCH($A2503,'Smelter Look-up'!$E:$E,0)))</f>
        <v/>
      </c>
      <c r="C2503" s="152" t="str">
        <f>IF(LEN(A2503)=0,"",INDEX('Smelter Look-up'!$C:$C,MATCH($A2503,'Smelter Look-up'!$E:$E,0)))</f>
        <v/>
      </c>
      <c r="D2503" s="149"/>
      <c r="E2503" s="236" t="str">
        <f ca="1">IF(ISERROR($V2503),"",OFFSET('Smelter Look-up'!$D$4,$V2503-4,0)&amp;"")</f>
        <v/>
      </c>
      <c r="F2503" s="236" t="str">
        <f ca="1">IF(ISERROR($V2503),"",OFFSET('Smelter Look-up'!$E$4,$V2503-4,0))</f>
        <v/>
      </c>
      <c r="G2503" s="236" t="str">
        <f ca="1">IF(C2503=$X$4,"Enter smelter details",IF(ISERROR($V2503),"",OFFSET('Smelter Look-up'!$F$4,$V2503-4,0)))</f>
        <v/>
      </c>
      <c r="H2503" s="206" t="str">
        <f ca="1">IF(ISERROR($V2503),"",OFFSET('Smelter Look-up'!$G$4,$V2503-4,0))</f>
        <v/>
      </c>
      <c r="I2503" s="207" t="str">
        <f ca="1">IF(ISERROR($V2503),"",OFFSET('Smelter Look-up'!$H$4,$V2503-4,0))</f>
        <v/>
      </c>
      <c r="J2503" s="207" t="str">
        <f ca="1">IF(ISERROR($V2503),"",OFFSET('Smelter Look-up'!$I$4,$V2503-4,0))</f>
        <v/>
      </c>
      <c r="K2503" s="208"/>
      <c r="L2503" s="208"/>
      <c r="M2503" s="208"/>
      <c r="N2503" s="208"/>
      <c r="O2503" s="208"/>
      <c r="P2503" s="371"/>
      <c r="Q2503" s="210"/>
      <c r="R2503" s="235" t="str">
        <f ca="1">IF(ISERROR($V2503),"",OFFSET('Smelter Look-up'!$C$4,$V2503-4,0)&amp;"")</f>
        <v/>
      </c>
      <c r="S2503" s="155" t="str">
        <f t="shared" ca="1" si="121"/>
        <v/>
      </c>
      <c r="T2503" s="155" t="str">
        <f ca="1">IF(B2503="","",IF(ISERROR(MATCH($J2503,SorP!$B$1:$B$6226,0)),"",INDIRECT("'SorP'!$A$"&amp;MATCH($S2503&amp;$J2503,SorP!C:C,0))))</f>
        <v/>
      </c>
      <c r="U2503" s="168"/>
      <c r="V2503" s="169" t="e">
        <f>IF(C2503="",NA(),MATCH($B2503&amp;$C2503,'Smelter Look-up'!$J:$J,0))</f>
        <v>#N/A</v>
      </c>
      <c r="W2503" s="170"/>
      <c r="X2503" s="170">
        <f t="shared" ca="1" si="120"/>
        <v>0</v>
      </c>
      <c r="Y2503" s="170"/>
      <c r="Z2503" s="170"/>
      <c r="AA2503" s="170"/>
      <c r="AB2503" s="314" t="str">
        <f t="shared" si="119"/>
        <v/>
      </c>
      <c r="AC2503" s="170"/>
      <c r="AD2503" s="170"/>
      <c r="AE2503" s="170"/>
      <c r="AF2503" s="170"/>
      <c r="AG2503" s="170"/>
      <c r="AH2503" s="170"/>
      <c r="AI2503" s="170"/>
    </row>
    <row r="2504" spans="1:35" ht="21" thickBot="1">
      <c r="A2504" s="211"/>
      <c r="B2504" s="306" t="str">
        <f>IF(LEN(A2504)=0,"",INDEX('Smelter Look-up'!$A:$A,MATCH($A2504,'Smelter Look-up'!$E:$E,0)))</f>
        <v/>
      </c>
      <c r="C2504" s="238" t="str">
        <f>IF(LEN(A2504)=0,"",INDEX('Smelter Look-up'!$C:$C,MATCH($A2504,'Smelter Look-up'!$E:$E,0)))</f>
        <v/>
      </c>
      <c r="D2504" s="212"/>
      <c r="E2504" s="212" t="str">
        <f ca="1">IF(ISERROR($V2504),"",OFFSET('Smelter Look-up'!$D$4,$V2504-4,0)&amp;"")</f>
        <v/>
      </c>
      <c r="F2504" s="212" t="str">
        <f ca="1">IF(ISERROR($V2504),"",OFFSET('Smelter Look-up'!$E$4,$V2504-4,0))</f>
        <v/>
      </c>
      <c r="G2504" s="212" t="str">
        <f ca="1">IF(C2504=$X$4,"Enter smelter details",IF(ISERROR($V2504),"",OFFSET('Smelter Look-up'!$F$4,$V2504-4,0)))</f>
        <v/>
      </c>
      <c r="H2504" s="213" t="str">
        <f ca="1">IF(ISERROR($V2504),"",OFFSET('Smelter Look-up'!$G$4,$V2504-4,0))</f>
        <v/>
      </c>
      <c r="I2504" s="214" t="str">
        <f ca="1">IF(ISERROR($V2504),"",OFFSET('Smelter Look-up'!$H$4,$V2504-4,0))</f>
        <v/>
      </c>
      <c r="J2504" s="214" t="str">
        <f ca="1">IF(ISERROR($V2504),"",OFFSET('Smelter Look-up'!$I$4,$V2504-4,0))</f>
        <v/>
      </c>
      <c r="K2504" s="215"/>
      <c r="L2504" s="215"/>
      <c r="M2504" s="215"/>
      <c r="N2504" s="215"/>
      <c r="O2504" s="215"/>
      <c r="P2504" s="216"/>
      <c r="Q2504" s="239"/>
      <c r="R2504" s="217" t="str">
        <f ca="1">IF(ISERROR($V2504),"",OFFSET('Smelter Look-up'!$C$4,$V2504-4,0)&amp;"")</f>
        <v/>
      </c>
      <c r="S2504" s="155" t="str">
        <f t="shared" ref="S2504" ca="1" si="122">IF(B2504="","",IF(ISERROR(MATCH($E2504,CL,0)),"Unknown",INDIRECT("'C'!$A$"&amp;MATCH($E2504,CL,0)+1)))</f>
        <v/>
      </c>
      <c r="T2504" s="155" t="str">
        <f ca="1">IF(B2504="","",IF(ISERROR(MATCH($J2504,SorP!$B$1:$B$6226,0)),"",INDIRECT("'SorP'!$A$"&amp;MATCH($S2504&amp;$J2504,SorP!C:C,0))))</f>
        <v/>
      </c>
      <c r="U2504" s="168"/>
      <c r="V2504" s="169" t="e">
        <f>IF(C2504="",NA(),MATCH($B2504&amp;$C2504,'Smelter Look-up'!$J:$J,0))</f>
        <v>#N/A</v>
      </c>
      <c r="W2504" s="170"/>
      <c r="X2504" s="170">
        <f t="shared" ca="1" si="120"/>
        <v>0</v>
      </c>
      <c r="Y2504" s="170"/>
      <c r="Z2504" s="170"/>
      <c r="AA2504" s="170"/>
      <c r="AB2504" s="314" t="str">
        <f t="shared" si="119"/>
        <v/>
      </c>
      <c r="AC2504" s="170"/>
      <c r="AD2504" s="170"/>
      <c r="AE2504" s="170"/>
      <c r="AF2504" s="170"/>
      <c r="AG2504" s="170"/>
      <c r="AH2504" s="170"/>
      <c r="AI2504" s="170"/>
    </row>
    <row r="2505" spans="1:35" ht="13.5"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7">
      <formula>$A$5:$Q1995&lt;&gt;""</formula>
    </cfRule>
  </conditionalFormatting>
  <conditionalFormatting sqref="B5:B2504">
    <cfRule type="expression" dxfId="14" priority="3">
      <formula>IF($B5="",TRUE)</formula>
    </cfRule>
  </conditionalFormatting>
  <conditionalFormatting sqref="C5:C2504">
    <cfRule type="expression" dxfId="13" priority="12" stopIfTrue="1">
      <formula>IF(AND(B5&lt;&gt;"",C5=""),TRUE)</formula>
    </cfRule>
  </conditionalFormatting>
  <conditionalFormatting sqref="D5:D2504">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4">
    <cfRule type="expression" dxfId="10" priority="8" stopIfTrue="1">
      <formula>IF(AND(E5="",$C5=$X$4),TRUE)</formula>
    </cfRule>
  </conditionalFormatting>
  <conditionalFormatting sqref="G5:G2504">
    <cfRule type="expression" dxfId="9" priority="10" stopIfTrue="1">
      <formula>IF(FIND("Enter smelter details",G5),TRUE)</formula>
    </cfRule>
  </conditionalFormatting>
  <dataValidations count="5">
    <dataValidation allowBlank="1" showErrorMessage="1" sqref="F5:G2504" xr:uid="{00000000-0002-0000-0400-000001000000}"/>
    <dataValidation type="list" allowBlank="1" showInputMessage="1" showErrorMessage="1" sqref="E5:E2504" xr:uid="{00000000-0002-0000-0400-000002000000}">
      <formula1>CL</formula1>
    </dataValidation>
    <dataValidation type="list" allowBlank="1" showInputMessage="1" showErrorMessage="1" sqref="P5:P2504" xr:uid="{00000000-0002-0000-0400-000003000000}">
      <formula1>$AH$2:$AH$4</formula1>
    </dataValidation>
    <dataValidation type="list" showInputMessage="1" showErrorMessage="1" sqref="C5:C2504" xr:uid="{468568F1-1491-4DEF-8101-18D7C78AC7D3}">
      <formula1>SN</formula1>
    </dataValidation>
    <dataValidation type="list" allowBlank="1" showInputMessage="1" showErrorMessage="1" sqref="B5:B2504"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500"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9" defaultRowHeight="12.75"/>
  <cols>
    <col min="1" max="1" width="45" style="15" customWidth="1"/>
    <col min="2" max="2" width="43" style="16" customWidth="1"/>
    <col min="3" max="3" width="51.5" style="15" customWidth="1"/>
    <col min="4" max="4" width="29" style="16" customWidth="1"/>
    <col min="5" max="9" width="10" style="15" hidden="1" customWidth="1"/>
    <col min="10" max="10" width="20.125" style="15" hidden="1" customWidth="1"/>
    <col min="11" max="12" width="10" style="15" hidden="1" customWidth="1"/>
    <col min="13" max="16" width="10" style="15" customWidth="1"/>
    <col min="17" max="26" width="9" style="15" customWidth="1"/>
    <col min="27" max="16384" width="9" style="15"/>
  </cols>
  <sheetData>
    <row r="1" spans="1:10" ht="30" customHeight="1">
      <c r="A1" s="471" t="str">
        <f ca="1">OFFSET(L!$C$1,MATCH("Checker"&amp;ADDRESS(ROW(),COLUMN(),4),L!$A:$A,0)-1,SL,,)</f>
        <v>To ensure all required fields have been populated before submitting to your customers review form for any line items highlighted in red</v>
      </c>
      <c r="B1" s="471"/>
      <c r="C1" s="471"/>
      <c r="D1" s="108" t="str">
        <f ca="1">OFFSET(L!$C$1,MATCH("Checker"&amp;ADDRESS(ROW(),COLUMN(),4),L!$A:$A,0)-1,SL,,)</f>
        <v>Required fields remaining to be completed</v>
      </c>
      <c r="E1" s="16" t="s">
        <v>18</v>
      </c>
    </row>
    <row r="2" spans="1:10" ht="15.75">
      <c r="A2" s="58" t="s">
        <v>47</v>
      </c>
      <c r="B2" s="59" t="str">
        <f>IF(F114=1,"Click here to return to Smelter List","")</f>
        <v>Click here to return to Smelter List</v>
      </c>
      <c r="C2" s="111" t="str">
        <f>IF(F112=1,"Click here to return to Product List","")</f>
        <v/>
      </c>
      <c r="D2" s="133" t="str">
        <f ca="1">IF(H125=0,"0",H125)</f>
        <v>0</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6" t="str">
        <f>Declaration!D8</f>
        <v>TT Electronics Welwyn Components Ltd</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39">
      <c r="A5" s="135" t="str">
        <f ca="1">Declaration!B9</f>
        <v>Declaration Scope or Class (*):</v>
      </c>
      <c r="B5" s="356"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1.95" customHeight="1">
      <c r="A6" s="80" t="str">
        <f ca="1">Declaration!B10</f>
        <v>Description of Scope:</v>
      </c>
      <c r="B6" s="79">
        <f>Declaration!D10</f>
        <v>0</v>
      </c>
      <c r="C6" s="79" t="str">
        <f t="shared" ca="1" si="0"/>
        <v>Complete</v>
      </c>
      <c r="D6" s="85" t="str">
        <f>IF(H6=1,"Click here to provide a Description of Scope","")</f>
        <v/>
      </c>
      <c r="E6" s="16" t="s">
        <v>15</v>
      </c>
      <c r="F6" s="84">
        <f>IF(OR(B5=Declaration!P9,B5=Declaration!Q9,B5=0),0,1)</f>
        <v>0</v>
      </c>
      <c r="G6" s="62">
        <f t="shared" si="1"/>
        <v>1</v>
      </c>
      <c r="H6" s="63">
        <f t="shared" si="2"/>
        <v>0</v>
      </c>
      <c r="I6" s="131" t="str">
        <f ca="1">OFFSET(L!$C$1,MATCH("Checker"&amp;"Comp",L!$A:$A,0)-1,SL,,)</f>
        <v>Complete</v>
      </c>
      <c r="J6" s="15" t="str">
        <f ca="1">OFFSET(L!$C$1,MATCH("Checker"&amp;ADDRESS(ROW(),COLUMN(),4),L!$A:$A,0)-1,SL,,)</f>
        <v>Provide description of scope on Declaration tab cell D10</v>
      </c>
    </row>
    <row r="7" spans="1:10" ht="21.95"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1.95" customHeight="1">
      <c r="A8" s="80">
        <f>Declaration!B14</f>
        <v>0</v>
      </c>
      <c r="B8" s="79"/>
      <c r="C8" s="79"/>
      <c r="D8" s="85"/>
      <c r="E8" s="16"/>
      <c r="F8" s="83"/>
      <c r="G8" s="62"/>
      <c r="H8" s="63"/>
      <c r="I8" s="131"/>
    </row>
    <row r="9" spans="1:10" ht="39">
      <c r="A9" s="135" t="str">
        <f ca="1">Declaration!B19</f>
        <v>Contact Name (*):</v>
      </c>
      <c r="B9" s="356" t="str">
        <f>Declaration!D19</f>
        <v>Mark Grainger</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7" t="str">
        <f>Declaration!D20</f>
        <v>Mark.grainger@ttelectronics.com</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6" t="str">
        <f>Declaration!D21</f>
        <v>+44 (0) 1670822181</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6" t="str">
        <f>Declaration!D22</f>
        <v>Mark Grainger</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25">
      <c r="A13" s="80" t="str">
        <f ca="1">Declaration!B24</f>
        <v>Email - Authorizer (*):</v>
      </c>
      <c r="B13" s="81" t="str">
        <f>Declaration!D24</f>
        <v>Mark.grainger@ttelectronics.com</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1.95" customHeight="1">
      <c r="A14" s="80"/>
      <c r="B14" s="79"/>
      <c r="C14" s="79"/>
      <c r="D14" s="85"/>
      <c r="E14" s="16" t="s">
        <v>15</v>
      </c>
      <c r="F14" s="83"/>
      <c r="G14" s="62"/>
      <c r="H14" s="63">
        <f>F14*G14</f>
        <v>0</v>
      </c>
      <c r="I14" s="131"/>
    </row>
    <row r="15" spans="1:10" ht="39">
      <c r="A15" s="80" t="str">
        <f ca="1">Declaration!B26</f>
        <v>Effective Date (*):</v>
      </c>
      <c r="B15" s="81">
        <f>Declaration!D26</f>
        <v>45851</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4.9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4.95" customHeight="1">
      <c r="A17" s="80" t="str">
        <f>Declaration!B30</f>
        <v>Cobalt(*)</v>
      </c>
      <c r="B17" s="79" t="str">
        <f>Declaration!D30</f>
        <v>Yes</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4.95" customHeight="1">
      <c r="A18" s="80" t="str">
        <f>Declaration!B31</f>
        <v>Copper(*)</v>
      </c>
      <c r="B18" s="79" t="str">
        <f>Declaration!D31</f>
        <v>Yes</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4.95" customHeight="1">
      <c r="A19" s="80" t="str">
        <f>Declaration!B32</f>
        <v>Graphite(*)</v>
      </c>
      <c r="B19" s="79" t="str">
        <f>Declaration!D32</f>
        <v>No</v>
      </c>
      <c r="C19" s="79" t="str">
        <f t="shared" ca="1" si="3"/>
        <v>Complete</v>
      </c>
      <c r="D19" s="316" t="str">
        <f t="shared" ref="D19:D22" si="8">IF(H19=1,"Click here to answer question 1 for specified mineral","")</f>
        <v/>
      </c>
      <c r="E19" s="16" t="s">
        <v>15</v>
      </c>
      <c r="F19" s="323">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4.95" customHeight="1">
      <c r="A20" s="80" t="str">
        <f>Declaration!B33</f>
        <v>Lithium(*)</v>
      </c>
      <c r="B20" s="79" t="str">
        <f>Declaration!D33</f>
        <v>No</v>
      </c>
      <c r="C20" s="79" t="str">
        <f t="shared" ca="1" si="3"/>
        <v>Complete</v>
      </c>
      <c r="D20" s="316" t="str">
        <f t="shared" si="8"/>
        <v/>
      </c>
      <c r="E20" s="16" t="s">
        <v>15</v>
      </c>
      <c r="F20" s="323">
        <f t="shared" si="5"/>
        <v>1</v>
      </c>
      <c r="G20" s="62">
        <f t="shared" si="6"/>
        <v>0</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4.95" customHeight="1">
      <c r="A21" s="80" t="str">
        <f>Declaration!B34</f>
        <v>Mica(*)</v>
      </c>
      <c r="B21" s="79" t="str">
        <f>Declaration!D34</f>
        <v>No</v>
      </c>
      <c r="C21" s="79" t="str">
        <f t="shared" ca="1" si="3"/>
        <v>Complete</v>
      </c>
      <c r="D21" s="316" t="str">
        <f t="shared" si="8"/>
        <v/>
      </c>
      <c r="E21" s="16"/>
      <c r="F21" s="323">
        <f t="shared" si="5"/>
        <v>1</v>
      </c>
      <c r="G21" s="62">
        <f t="shared" si="6"/>
        <v>0</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4.95" customHeight="1">
      <c r="A22" s="80" t="str">
        <f>Declaration!B35</f>
        <v>Nickel(*)</v>
      </c>
      <c r="B22" s="79" t="str">
        <f>Declaration!D35</f>
        <v>Yes</v>
      </c>
      <c r="C22" s="79" t="str">
        <f t="shared" ca="1" si="3"/>
        <v>Complete</v>
      </c>
      <c r="D22" s="316" t="str">
        <f t="shared" si="8"/>
        <v/>
      </c>
      <c r="E22" s="16"/>
      <c r="F22" s="323">
        <f t="shared" si="5"/>
        <v>1</v>
      </c>
      <c r="G22" s="62">
        <f t="shared" si="6"/>
        <v>0</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1.95" hidden="1" customHeight="1">
      <c r="A23" s="80" t="str">
        <f>Declaration!B36</f>
        <v/>
      </c>
      <c r="B23" s="79">
        <f>Declaration!D36</f>
        <v>0</v>
      </c>
      <c r="C23" s="79">
        <f t="shared" si="3"/>
        <v>0</v>
      </c>
      <c r="D23" s="85"/>
      <c r="E23" s="16"/>
      <c r="F23" s="323"/>
      <c r="G23" s="62"/>
      <c r="H23" s="63"/>
      <c r="I23" s="131"/>
      <c r="J23" s="132"/>
    </row>
    <row r="24" spans="1:10" ht="21.95" hidden="1" customHeight="1">
      <c r="A24" s="80" t="str">
        <f>Declaration!B37</f>
        <v/>
      </c>
      <c r="B24" s="79">
        <f>Declaration!D37</f>
        <v>0</v>
      </c>
      <c r="C24" s="79">
        <f t="shared" si="3"/>
        <v>0</v>
      </c>
      <c r="D24" s="85"/>
      <c r="E24" s="16"/>
      <c r="F24" s="323"/>
      <c r="G24" s="62"/>
      <c r="H24" s="63"/>
      <c r="I24" s="131"/>
      <c r="J24" s="132"/>
    </row>
    <row r="25" spans="1:10" ht="21.95" hidden="1" customHeight="1">
      <c r="A25" s="80" t="str">
        <f>Declaration!B38</f>
        <v/>
      </c>
      <c r="B25" s="79">
        <f>Declaration!D38</f>
        <v>0</v>
      </c>
      <c r="C25" s="79">
        <f t="shared" si="3"/>
        <v>0</v>
      </c>
      <c r="D25" s="85"/>
      <c r="E25" s="16"/>
      <c r="F25" s="323"/>
      <c r="G25" s="62"/>
      <c r="H25" s="63"/>
      <c r="I25" s="131"/>
      <c r="J25" s="132"/>
    </row>
    <row r="26" spans="1:10" ht="21.95" hidden="1" customHeight="1">
      <c r="A26" s="80" t="str">
        <f>Declaration!B39</f>
        <v/>
      </c>
      <c r="B26" s="79">
        <f>Declaration!D39</f>
        <v>0</v>
      </c>
      <c r="C26" s="79">
        <f t="shared" si="3"/>
        <v>0</v>
      </c>
      <c r="D26" s="85"/>
      <c r="E26" s="16"/>
      <c r="F26" s="323"/>
      <c r="G26" s="62"/>
      <c r="H26" s="63"/>
      <c r="I26" s="131"/>
      <c r="J26" s="132"/>
    </row>
    <row r="27" spans="1:10" ht="24.95" customHeight="1">
      <c r="A27" s="79" t="str">
        <f ca="1">Declaration!B41</f>
        <v>2) Does any of the specified mineral/metal remain in the product(s)? (*)</v>
      </c>
      <c r="B27" s="82"/>
      <c r="C27" s="82"/>
      <c r="D27" s="86"/>
      <c r="E27" s="16" t="s">
        <v>15</v>
      </c>
      <c r="F27" s="83"/>
      <c r="J27" s="132"/>
    </row>
    <row r="28" spans="1:10" ht="39">
      <c r="A28" s="80" t="str">
        <f>Declaration!B42</f>
        <v>Cobalt(*)</v>
      </c>
      <c r="B28" s="79" t="str">
        <f>Declaration!D42</f>
        <v>Yes</v>
      </c>
      <c r="C28" s="136" t="str">
        <f t="shared" ref="C28:C37" ca="1" si="9">IF(H28=1,J28,I28)</f>
        <v>Complete</v>
      </c>
      <c r="D28" s="316" t="str">
        <f>IF(H28=1,"Click here to answer question 2 for specified mineral","")</f>
        <v/>
      </c>
      <c r="E28" s="16" t="s">
        <v>15</v>
      </c>
      <c r="F28" s="84">
        <f>IF(OR(A17="",B17="No",B17="Unknown",B17="Not declaring"),0,1)</f>
        <v>1</v>
      </c>
      <c r="G28" s="62">
        <f>IF(B28=0,1,0)</f>
        <v>0</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Copper(*)</v>
      </c>
      <c r="B29" s="79" t="str">
        <f>Declaration!D43</f>
        <v>Yes</v>
      </c>
      <c r="C29" s="136" t="str">
        <f t="shared" ca="1" si="9"/>
        <v>Complete</v>
      </c>
      <c r="D29" s="316"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5">
      <c r="A30" s="80" t="str">
        <f>Declaration!B44</f>
        <v>Graphite</v>
      </c>
      <c r="B30" s="79">
        <f>Declaration!D44</f>
        <v>0</v>
      </c>
      <c r="C30" s="136" t="str">
        <f t="shared" ca="1" si="9"/>
        <v>Complete</v>
      </c>
      <c r="D30" s="316" t="str">
        <f t="shared" si="10"/>
        <v/>
      </c>
      <c r="E30" s="16"/>
      <c r="F30" s="84">
        <f t="shared" si="11"/>
        <v>0</v>
      </c>
      <c r="G30" s="62">
        <f t="shared" si="12"/>
        <v>1</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5">
      <c r="A31" s="80" t="str">
        <f>Declaration!B45</f>
        <v>Lithium</v>
      </c>
      <c r="B31" s="79">
        <f>Declaration!D45</f>
        <v>0</v>
      </c>
      <c r="C31" s="136" t="str">
        <f t="shared" ca="1" si="9"/>
        <v>Complete</v>
      </c>
      <c r="D31" s="316"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5">
      <c r="A32" s="80" t="str">
        <f>Declaration!B46</f>
        <v>Mica</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5">
      <c r="A33" s="80" t="str">
        <f>Declaration!B47</f>
        <v>Nickel(*)</v>
      </c>
      <c r="B33" s="79" t="str">
        <f>Declaration!D47</f>
        <v>Yes</v>
      </c>
      <c r="C33" s="136" t="str">
        <f t="shared" ca="1" si="9"/>
        <v>Complete</v>
      </c>
      <c r="D33" s="316" t="str">
        <f t="shared" si="10"/>
        <v/>
      </c>
      <c r="E33" s="16"/>
      <c r="F33" s="84">
        <f t="shared" si="11"/>
        <v>1</v>
      </c>
      <c r="G33" s="62">
        <f t="shared" si="12"/>
        <v>0</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1.95" hidden="1" customHeight="1">
      <c r="A34" s="80" t="str">
        <f>Declaration!B48</f>
        <v/>
      </c>
      <c r="B34" s="79">
        <f>Declaration!D48</f>
        <v>0</v>
      </c>
      <c r="C34" s="136">
        <f t="shared" si="9"/>
        <v>0</v>
      </c>
      <c r="D34" s="229"/>
      <c r="E34" s="16"/>
      <c r="F34" s="84"/>
      <c r="G34" s="62"/>
      <c r="H34" s="63"/>
      <c r="I34" s="131"/>
    </row>
    <row r="35" spans="1:10" ht="21.95" hidden="1" customHeight="1">
      <c r="A35" s="80" t="str">
        <f>Declaration!B49</f>
        <v/>
      </c>
      <c r="B35" s="79">
        <f>Declaration!D49</f>
        <v>0</v>
      </c>
      <c r="C35" s="136">
        <f t="shared" si="9"/>
        <v>0</v>
      </c>
      <c r="D35" s="229"/>
      <c r="E35" s="16"/>
      <c r="F35" s="84"/>
      <c r="G35" s="62"/>
      <c r="H35" s="63"/>
      <c r="I35" s="131"/>
    </row>
    <row r="36" spans="1:10" ht="21.95" hidden="1" customHeight="1">
      <c r="A36" s="80" t="str">
        <f>Declaration!B50</f>
        <v/>
      </c>
      <c r="B36" s="79">
        <f>Declaration!D50</f>
        <v>0</v>
      </c>
      <c r="C36" s="136">
        <f t="shared" si="9"/>
        <v>0</v>
      </c>
      <c r="D36" s="229"/>
      <c r="E36" s="16"/>
      <c r="F36" s="84"/>
      <c r="G36" s="62"/>
      <c r="H36" s="63"/>
      <c r="I36" s="131"/>
    </row>
    <row r="37" spans="1:10" ht="21.95" hidden="1" customHeight="1">
      <c r="A37" s="80" t="str">
        <f>Declaration!B51</f>
        <v/>
      </c>
      <c r="B37" s="79">
        <f>Declaration!D51</f>
        <v>0</v>
      </c>
      <c r="C37" s="136">
        <f t="shared" si="9"/>
        <v>0</v>
      </c>
      <c r="D37" s="229"/>
      <c r="E37" s="16"/>
      <c r="F37" s="84"/>
      <c r="G37" s="62"/>
      <c r="H37" s="63"/>
      <c r="I37" s="131"/>
    </row>
    <row r="38" spans="1:10" ht="24.9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Cobalt(*)</v>
      </c>
      <c r="B39" s="79" t="str">
        <f>Declaration!D54</f>
        <v>No</v>
      </c>
      <c r="C39" s="136" t="str">
        <f t="shared" ca="1" si="3"/>
        <v>Complete</v>
      </c>
      <c r="D39" s="318" t="str">
        <f>IF(H39=1,"Click here to answer question 3 for Specified mineral","")</f>
        <v/>
      </c>
      <c r="E39" s="16" t="s">
        <v>15</v>
      </c>
      <c r="F39" s="84">
        <f>IF(OR(A17="",B17="No",B17="Unknown",B17="Not declaring",B28="No",B28="Unknown"),0,1)</f>
        <v>1</v>
      </c>
      <c r="G39" s="62">
        <f t="shared" ref="G39:G111" si="14">IF(B39=0,1,0)</f>
        <v>0</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80" t="str">
        <f>Declaration!B55</f>
        <v>Copper(*)</v>
      </c>
      <c r="B40" s="79" t="str">
        <f>Declaration!D55</f>
        <v>No</v>
      </c>
      <c r="C40" s="136" t="str">
        <f t="shared" ca="1" si="3"/>
        <v>Complete</v>
      </c>
      <c r="D40" s="318"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5">
      <c r="A41" s="80" t="str">
        <f>Declaration!B56</f>
        <v>Graphite</v>
      </c>
      <c r="B41" s="79">
        <f>Declaration!D56</f>
        <v>0</v>
      </c>
      <c r="C41" s="136" t="str">
        <f t="shared" ca="1" si="3"/>
        <v>Complete</v>
      </c>
      <c r="D41" s="318" t="str">
        <f t="shared" si="16"/>
        <v/>
      </c>
      <c r="E41" s="16"/>
      <c r="F41" s="84">
        <f t="shared" si="17"/>
        <v>0</v>
      </c>
      <c r="G41" s="62">
        <f t="shared" si="18"/>
        <v>1</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5">
      <c r="A42" s="80" t="str">
        <f>Declaration!B57</f>
        <v>Lithium</v>
      </c>
      <c r="B42" s="79">
        <f>Declaration!D57</f>
        <v>0</v>
      </c>
      <c r="C42" s="136" t="str">
        <f t="shared" ca="1" si="3"/>
        <v>Complete</v>
      </c>
      <c r="D42" s="318"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5">
      <c r="A43" s="80" t="str">
        <f>Declaration!B58</f>
        <v>Mica</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5">
      <c r="A44" s="80" t="str">
        <f>Declaration!B59</f>
        <v>Nickel(*)</v>
      </c>
      <c r="B44" s="79" t="str">
        <f>Declaration!D59</f>
        <v>No</v>
      </c>
      <c r="C44" s="136" t="str">
        <f t="shared" ca="1" si="3"/>
        <v>Complete</v>
      </c>
      <c r="D44" s="318" t="str">
        <f t="shared" si="16"/>
        <v/>
      </c>
      <c r="E44" s="16"/>
      <c r="F44" s="84">
        <f t="shared" si="17"/>
        <v>1</v>
      </c>
      <c r="G44" s="62">
        <f t="shared" si="18"/>
        <v>0</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1.95" hidden="1" customHeight="1">
      <c r="A45" s="80" t="str">
        <f>Declaration!B60</f>
        <v/>
      </c>
      <c r="B45" s="79">
        <f>Declaration!D60</f>
        <v>0</v>
      </c>
      <c r="C45" s="136">
        <f t="shared" si="3"/>
        <v>0</v>
      </c>
      <c r="D45" s="229"/>
      <c r="E45" s="16"/>
      <c r="F45" s="84"/>
      <c r="G45" s="62"/>
      <c r="H45" s="63"/>
      <c r="I45" s="131"/>
    </row>
    <row r="46" spans="1:10" ht="21.95" hidden="1" customHeight="1">
      <c r="A46" s="80" t="str">
        <f>Declaration!B61</f>
        <v/>
      </c>
      <c r="B46" s="79">
        <f>Declaration!D61</f>
        <v>0</v>
      </c>
      <c r="C46" s="136">
        <f t="shared" si="3"/>
        <v>0</v>
      </c>
      <c r="D46" s="229"/>
      <c r="E46" s="16"/>
      <c r="F46" s="84"/>
      <c r="G46" s="62"/>
      <c r="H46" s="63"/>
      <c r="I46" s="131"/>
    </row>
    <row r="47" spans="1:10" ht="21.95" hidden="1" customHeight="1">
      <c r="A47" s="80" t="str">
        <f>Declaration!B62</f>
        <v/>
      </c>
      <c r="B47" s="79">
        <f>Declaration!D62</f>
        <v>0</v>
      </c>
      <c r="C47" s="136">
        <f t="shared" si="3"/>
        <v>0</v>
      </c>
      <c r="D47" s="229"/>
      <c r="E47" s="16"/>
      <c r="F47" s="84"/>
      <c r="G47" s="62"/>
      <c r="H47" s="63"/>
      <c r="I47" s="131"/>
    </row>
    <row r="48" spans="1:10" ht="21.95" hidden="1" customHeight="1">
      <c r="A48" s="80" t="str">
        <f>Declaration!B63</f>
        <v/>
      </c>
      <c r="B48" s="79">
        <f>Declaration!D63</f>
        <v>0</v>
      </c>
      <c r="C48" s="136">
        <f t="shared" si="3"/>
        <v>0</v>
      </c>
      <c r="D48" s="87"/>
      <c r="E48" s="16" t="s">
        <v>15</v>
      </c>
      <c r="F48" s="84"/>
      <c r="G48" s="62"/>
      <c r="H48" s="63"/>
      <c r="I48" s="131"/>
    </row>
    <row r="49" spans="1:10" ht="24.9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t="str">
        <f>Declaration!D66</f>
        <v>No</v>
      </c>
      <c r="C50" s="136" t="str">
        <f ca="1">IF(H50=1,J50,I50)</f>
        <v>Complete</v>
      </c>
      <c r="D50" s="318" t="str">
        <f>IF(H50=1,"Click here to answer question 4 for specified mineral","")</f>
        <v/>
      </c>
      <c r="E50" s="16" t="s">
        <v>15</v>
      </c>
      <c r="F50" s="84">
        <f>F39</f>
        <v>1</v>
      </c>
      <c r="G50" s="62">
        <f>IF(B50=0,1,0)</f>
        <v>0</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t="str">
        <f>Declaration!D67</f>
        <v>No</v>
      </c>
      <c r="C51" s="136" t="str">
        <f t="shared" ref="C51:C59" ca="1" si="20">IF(H51=1,J51,I51)</f>
        <v>Complete</v>
      </c>
      <c r="D51" s="318"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Graphite</v>
      </c>
      <c r="B52" s="79">
        <f>Declaration!D68</f>
        <v>0</v>
      </c>
      <c r="C52" s="136" t="str">
        <f t="shared" ca="1" si="20"/>
        <v>Complete</v>
      </c>
      <c r="D52" s="318" t="str">
        <f t="shared" si="21"/>
        <v/>
      </c>
      <c r="E52" s="16"/>
      <c r="F52" s="84">
        <f t="shared" si="22"/>
        <v>0</v>
      </c>
      <c r="G52" s="62">
        <f t="shared" si="23"/>
        <v>1</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Lithium</v>
      </c>
      <c r="B53" s="79">
        <f>Declaration!D69</f>
        <v>0</v>
      </c>
      <c r="C53" s="136" t="str">
        <f t="shared" ca="1" si="20"/>
        <v>Complete</v>
      </c>
      <c r="D53" s="318"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Mica</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Nickel(*)</v>
      </c>
      <c r="B55" s="79" t="str">
        <f>Declaration!D71</f>
        <v>No</v>
      </c>
      <c r="C55" s="136" t="str">
        <f t="shared" ca="1" si="20"/>
        <v>Complete</v>
      </c>
      <c r="D55" s="318" t="str">
        <f t="shared" si="21"/>
        <v/>
      </c>
      <c r="E55" s="16"/>
      <c r="F55" s="84">
        <f t="shared" si="22"/>
        <v>1</v>
      </c>
      <c r="G55" s="62">
        <f t="shared" si="23"/>
        <v>0</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1.95" hidden="1" customHeight="1">
      <c r="A56" s="80" t="str">
        <f>Declaration!B72</f>
        <v/>
      </c>
      <c r="B56" s="79">
        <f>Declaration!D72</f>
        <v>0</v>
      </c>
      <c r="C56" s="136">
        <f t="shared" si="20"/>
        <v>0</v>
      </c>
      <c r="D56" s="193"/>
      <c r="E56" s="16"/>
      <c r="F56" s="84"/>
      <c r="G56" s="62"/>
      <c r="H56" s="63"/>
      <c r="I56" s="131"/>
      <c r="J56" s="132"/>
    </row>
    <row r="57" spans="1:10" ht="21.95" hidden="1" customHeight="1">
      <c r="A57" s="80" t="str">
        <f>Declaration!B73</f>
        <v/>
      </c>
      <c r="B57" s="79">
        <f>Declaration!D73</f>
        <v>0</v>
      </c>
      <c r="C57" s="136">
        <f t="shared" si="20"/>
        <v>0</v>
      </c>
      <c r="D57" s="87"/>
      <c r="E57" s="16" t="s">
        <v>15</v>
      </c>
      <c r="F57" s="84"/>
      <c r="G57" s="62"/>
      <c r="H57" s="63"/>
      <c r="I57" s="131"/>
      <c r="J57" s="132"/>
    </row>
    <row r="58" spans="1:10" ht="21.95" hidden="1" customHeight="1">
      <c r="A58" s="80" t="str">
        <f>Declaration!B74</f>
        <v/>
      </c>
      <c r="B58" s="79">
        <f>Declaration!D74</f>
        <v>0</v>
      </c>
      <c r="C58" s="136">
        <f t="shared" si="20"/>
        <v>0</v>
      </c>
      <c r="D58" s="87"/>
      <c r="E58" s="16" t="s">
        <v>15</v>
      </c>
      <c r="F58" s="84"/>
      <c r="G58" s="62"/>
      <c r="H58" s="63"/>
      <c r="I58" s="131"/>
      <c r="J58" s="132"/>
    </row>
    <row r="59" spans="1:10" ht="21.95" hidden="1" customHeight="1">
      <c r="A59" s="80" t="str">
        <f>Declaration!B75</f>
        <v/>
      </c>
      <c r="B59" s="79">
        <f>Declaration!D75</f>
        <v>0</v>
      </c>
      <c r="C59" s="136">
        <f t="shared" si="20"/>
        <v>0</v>
      </c>
      <c r="D59" s="87"/>
      <c r="E59" s="16" t="s">
        <v>15</v>
      </c>
      <c r="F59" s="84"/>
      <c r="G59" s="62"/>
      <c r="H59" s="63"/>
      <c r="I59" s="131"/>
      <c r="J59" s="132"/>
    </row>
    <row r="60" spans="1:10" ht="24.95" customHeight="1">
      <c r="A60" s="79" t="str">
        <f ca="1">Declaration!B77</f>
        <v>5) What percentage of relevant suppliers have provided a response to your supply chain survey?(*)</v>
      </c>
      <c r="B60" s="82"/>
      <c r="C60" s="82"/>
      <c r="D60" s="86"/>
      <c r="E60" s="16" t="s">
        <v>15</v>
      </c>
      <c r="F60" s="83"/>
    </row>
    <row r="61" spans="1:10" ht="26.25">
      <c r="A61" s="80" t="str">
        <f>Declaration!B78</f>
        <v>Cobalt(*)</v>
      </c>
      <c r="B61" s="79" t="str">
        <f>Declaration!D78</f>
        <v>100%</v>
      </c>
      <c r="C61" s="136" t="str">
        <f t="shared" ca="1" si="3"/>
        <v>Complete</v>
      </c>
      <c r="D61" s="319" t="str">
        <f>IF(H61=1,"Click here to answer question 5 for specified mineral","")</f>
        <v/>
      </c>
      <c r="E61" s="16" t="s">
        <v>18</v>
      </c>
      <c r="F61" s="84">
        <f>F50</f>
        <v>1</v>
      </c>
      <c r="G61" s="62">
        <f t="shared" si="14"/>
        <v>0</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25">
      <c r="A62" s="80" t="str">
        <f>Declaration!B79</f>
        <v>Copper(*)</v>
      </c>
      <c r="B62" s="79" t="str">
        <f>Declaration!D79</f>
        <v>100%</v>
      </c>
      <c r="C62" s="136" t="str">
        <f t="shared" ca="1" si="3"/>
        <v>Complete</v>
      </c>
      <c r="D62" s="319"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5">
      <c r="A63" s="80" t="str">
        <f>Declaration!B80</f>
        <v>Graphite</v>
      </c>
      <c r="B63" s="79">
        <f>Declaration!D80</f>
        <v>0</v>
      </c>
      <c r="C63" s="136" t="str">
        <f t="shared" ca="1" si="3"/>
        <v>Complete</v>
      </c>
      <c r="D63" s="319" t="str">
        <f t="shared" si="25"/>
        <v/>
      </c>
      <c r="E63" s="16"/>
      <c r="F63" s="84">
        <f t="shared" si="26"/>
        <v>0</v>
      </c>
      <c r="G63" s="62">
        <f t="shared" si="27"/>
        <v>1</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5">
      <c r="A64" s="80" t="str">
        <f>Declaration!B81</f>
        <v>Lithium</v>
      </c>
      <c r="B64" s="79">
        <f>Declaration!D81</f>
        <v>0</v>
      </c>
      <c r="C64" s="136" t="str">
        <f t="shared" ca="1" si="3"/>
        <v>Complete</v>
      </c>
      <c r="D64" s="319"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5">
      <c r="A65" s="80" t="str">
        <f>Declaration!B82</f>
        <v>Mica</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5">
      <c r="A66" s="80" t="str">
        <f>Declaration!B83</f>
        <v>Nickel(*)</v>
      </c>
      <c r="B66" s="79" t="str">
        <f>Declaration!D83</f>
        <v>100%</v>
      </c>
      <c r="C66" s="136" t="str">
        <f t="shared" ca="1" si="3"/>
        <v>Complete</v>
      </c>
      <c r="D66" s="319" t="str">
        <f t="shared" si="25"/>
        <v/>
      </c>
      <c r="E66" s="16"/>
      <c r="F66" s="84">
        <f t="shared" si="26"/>
        <v>1</v>
      </c>
      <c r="G66" s="62">
        <f t="shared" si="27"/>
        <v>0</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1.95" hidden="1" customHeight="1">
      <c r="A67" s="80" t="str">
        <f>Declaration!B84</f>
        <v/>
      </c>
      <c r="B67" s="79">
        <f>Declaration!D84</f>
        <v>0</v>
      </c>
      <c r="C67" s="136">
        <f t="shared" si="3"/>
        <v>0</v>
      </c>
      <c r="D67" s="85"/>
      <c r="E67" s="16"/>
      <c r="F67" s="84"/>
      <c r="G67" s="62"/>
      <c r="H67" s="63"/>
      <c r="I67" s="131"/>
    </row>
    <row r="68" spans="1:10" ht="21.95" hidden="1" customHeight="1">
      <c r="A68" s="80" t="str">
        <f>Declaration!B85</f>
        <v/>
      </c>
      <c r="B68" s="79">
        <f>Declaration!D85</f>
        <v>0</v>
      </c>
      <c r="C68" s="136">
        <f t="shared" si="3"/>
        <v>0</v>
      </c>
      <c r="D68" s="85"/>
      <c r="E68" s="16"/>
      <c r="F68" s="84"/>
      <c r="G68" s="62"/>
      <c r="H68" s="63"/>
      <c r="I68" s="131"/>
    </row>
    <row r="69" spans="1:10" ht="21.95" hidden="1" customHeight="1">
      <c r="A69" s="80" t="str">
        <f>Declaration!B86</f>
        <v/>
      </c>
      <c r="B69" s="79">
        <f>Declaration!D86</f>
        <v>0</v>
      </c>
      <c r="C69" s="136">
        <f t="shared" si="3"/>
        <v>0</v>
      </c>
      <c r="D69" s="85"/>
      <c r="E69" s="16" t="s">
        <v>18</v>
      </c>
      <c r="F69" s="84"/>
      <c r="G69" s="62"/>
      <c r="H69" s="63"/>
      <c r="I69" s="131"/>
    </row>
    <row r="70" spans="1:10" ht="21.95" hidden="1" customHeight="1">
      <c r="A70" s="80" t="str">
        <f>Declaration!B87</f>
        <v/>
      </c>
      <c r="B70" s="79">
        <f>Declaration!D87</f>
        <v>0</v>
      </c>
      <c r="C70" s="136">
        <f t="shared" si="3"/>
        <v>0</v>
      </c>
      <c r="D70" s="85"/>
      <c r="E70" s="16" t="s">
        <v>18</v>
      </c>
      <c r="F70" s="84"/>
      <c r="G70" s="62"/>
      <c r="H70" s="63"/>
      <c r="I70" s="131"/>
    </row>
    <row r="71" spans="1:10" ht="24.95" customHeight="1">
      <c r="A71" s="79" t="str">
        <f ca="1">Declaration!B89</f>
        <v>6) Have you identified all of the smelters or processors supplying the specified minerals/metal to your supply chain?(*)</v>
      </c>
      <c r="B71" s="82"/>
      <c r="C71" s="82"/>
      <c r="D71" s="86"/>
      <c r="E71" s="16" t="s">
        <v>13</v>
      </c>
      <c r="F71" s="83"/>
    </row>
    <row r="72" spans="1:10" ht="51.75">
      <c r="A72" s="80" t="str">
        <f>Declaration!B90</f>
        <v>Cobalt(*)</v>
      </c>
      <c r="B72" s="79" t="str">
        <f>Declaration!D90</f>
        <v>No</v>
      </c>
      <c r="C72" s="136" t="str">
        <f t="shared" ca="1" si="3"/>
        <v>Complete</v>
      </c>
      <c r="D72" s="319" t="str">
        <f>IF(H72=1,"Click here to answer question 6 for specified mineral","")</f>
        <v/>
      </c>
      <c r="E72" s="16" t="s">
        <v>13</v>
      </c>
      <c r="F72" s="84">
        <f>F61</f>
        <v>1</v>
      </c>
      <c r="G72" s="62">
        <f t="shared" ref="G72" si="29">IF(B72=0,1,0)</f>
        <v>0</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75">
      <c r="A73" s="80" t="str">
        <f>Declaration!B91</f>
        <v>Copper(*)</v>
      </c>
      <c r="B73" s="79" t="str">
        <f>Declaration!D91</f>
        <v>No</v>
      </c>
      <c r="C73" s="136" t="str">
        <f t="shared" ref="C73:C81" ca="1" si="31">IF(H73=1,J73,I73)</f>
        <v>Complete</v>
      </c>
      <c r="D73" s="319"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5">
      <c r="A74" s="80" t="str">
        <f>Declaration!B92</f>
        <v>Graphite</v>
      </c>
      <c r="B74" s="79">
        <f>Declaration!D92</f>
        <v>0</v>
      </c>
      <c r="C74" s="136" t="str">
        <f t="shared" ca="1" si="31"/>
        <v>Complete</v>
      </c>
      <c r="D74" s="319" t="str">
        <f t="shared" si="32"/>
        <v/>
      </c>
      <c r="E74" s="16"/>
      <c r="F74" s="84">
        <f t="shared" si="33"/>
        <v>0</v>
      </c>
      <c r="G74" s="62">
        <f t="shared" si="34"/>
        <v>1</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5">
      <c r="A75" s="80" t="str">
        <f>Declaration!B93</f>
        <v>Lithium</v>
      </c>
      <c r="B75" s="79">
        <f>Declaration!D93</f>
        <v>0</v>
      </c>
      <c r="C75" s="136" t="str">
        <f t="shared" ca="1" si="31"/>
        <v>Complete</v>
      </c>
      <c r="D75" s="319"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5">
      <c r="A76" s="80" t="str">
        <f>Declaration!B94</f>
        <v>Mica</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5">
      <c r="A77" s="80" t="str">
        <f>Declaration!B95</f>
        <v>Nickel(*)</v>
      </c>
      <c r="B77" s="79" t="str">
        <f>Declaration!D95</f>
        <v>No</v>
      </c>
      <c r="C77" s="136" t="str">
        <f t="shared" ca="1" si="31"/>
        <v>Complete</v>
      </c>
      <c r="D77" s="319" t="str">
        <f t="shared" si="32"/>
        <v/>
      </c>
      <c r="E77" s="16"/>
      <c r="F77" s="84">
        <f t="shared" si="33"/>
        <v>1</v>
      </c>
      <c r="G77" s="62">
        <f t="shared" si="34"/>
        <v>0</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1.95" hidden="1" customHeight="1">
      <c r="A78" s="80" t="str">
        <f>Declaration!B96</f>
        <v/>
      </c>
      <c r="B78" s="79">
        <f>Declaration!D96</f>
        <v>0</v>
      </c>
      <c r="C78" s="136">
        <f t="shared" si="31"/>
        <v>0</v>
      </c>
      <c r="D78" s="87"/>
      <c r="E78" s="16"/>
      <c r="F78" s="84"/>
      <c r="G78" s="62"/>
      <c r="H78" s="63"/>
      <c r="I78" s="131"/>
    </row>
    <row r="79" spans="1:10" ht="21.95" hidden="1" customHeight="1">
      <c r="A79" s="80" t="str">
        <f>Declaration!B97</f>
        <v/>
      </c>
      <c r="B79" s="79">
        <f>Declaration!D97</f>
        <v>0</v>
      </c>
      <c r="C79" s="136">
        <f t="shared" si="31"/>
        <v>0</v>
      </c>
      <c r="D79" s="87"/>
      <c r="E79" s="16"/>
      <c r="F79" s="84"/>
      <c r="G79" s="62"/>
      <c r="H79" s="63"/>
      <c r="I79" s="131"/>
    </row>
    <row r="80" spans="1:10" ht="21.95" hidden="1" customHeight="1">
      <c r="A80" s="80" t="str">
        <f>Declaration!B98</f>
        <v/>
      </c>
      <c r="B80" s="79">
        <f>Declaration!D98</f>
        <v>0</v>
      </c>
      <c r="C80" s="136">
        <f t="shared" si="31"/>
        <v>0</v>
      </c>
      <c r="D80" s="87"/>
      <c r="E80" s="16" t="s">
        <v>13</v>
      </c>
      <c r="F80" s="84"/>
      <c r="G80" s="62"/>
      <c r="H80" s="63"/>
      <c r="I80" s="131"/>
    </row>
    <row r="81" spans="1:10" ht="21.95" hidden="1" customHeight="1">
      <c r="A81" s="80" t="str">
        <f>Declaration!B99</f>
        <v/>
      </c>
      <c r="B81" s="79">
        <f>Declaration!D99</f>
        <v>0</v>
      </c>
      <c r="C81" s="136">
        <f t="shared" si="31"/>
        <v>0</v>
      </c>
      <c r="D81" s="87"/>
      <c r="E81" s="16" t="s">
        <v>13</v>
      </c>
      <c r="F81" s="84"/>
      <c r="G81" s="62"/>
      <c r="H81" s="63"/>
      <c r="I81" s="131"/>
    </row>
    <row r="82" spans="1:10" ht="50.45" customHeight="1">
      <c r="A82" s="79" t="str">
        <f ca="1">Declaration!B101</f>
        <v>7) Has all applicable smelter or processor information received by your company been reported in this declaration?(*)</v>
      </c>
      <c r="B82" s="82"/>
      <c r="C82" s="82"/>
      <c r="D82" s="86"/>
      <c r="E82" s="16" t="s">
        <v>16</v>
      </c>
      <c r="F82" s="83"/>
    </row>
    <row r="83" spans="1:10" ht="41.45" customHeight="1">
      <c r="A83" s="80" t="str">
        <f>Declaration!B102</f>
        <v>Cobalt(*)</v>
      </c>
      <c r="B83" s="79" t="str">
        <f>Declaration!D102</f>
        <v>No</v>
      </c>
      <c r="C83" s="136" t="str">
        <f t="shared" ref="C83:C92" ca="1" si="36">IF(H83=1,J83,I83)</f>
        <v>Complete</v>
      </c>
      <c r="D83" s="319" t="str">
        <f>IF(H83=1,"Click here to answer question 7 for specified mineral","")</f>
        <v/>
      </c>
      <c r="E83" s="16" t="s">
        <v>15</v>
      </c>
      <c r="F83" s="84">
        <f>F72</f>
        <v>1</v>
      </c>
      <c r="G83" s="62">
        <f t="shared" ref="G83" si="37">IF(B83=0,1,0)</f>
        <v>0</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45" customHeight="1">
      <c r="A84" s="80" t="str">
        <f>Declaration!B103</f>
        <v>Copper(*)</v>
      </c>
      <c r="B84" s="79" t="str">
        <f>Declaration!D103</f>
        <v>No</v>
      </c>
      <c r="C84" s="136" t="str">
        <f t="shared" ca="1" si="36"/>
        <v>Complete</v>
      </c>
      <c r="D84" s="319"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45" customHeight="1">
      <c r="A85" s="80" t="str">
        <f>Declaration!B104</f>
        <v>Graphite</v>
      </c>
      <c r="B85" s="79">
        <f>Declaration!D104</f>
        <v>0</v>
      </c>
      <c r="C85" s="136" t="str">
        <f t="shared" ca="1" si="36"/>
        <v>Complete</v>
      </c>
      <c r="D85" s="319" t="str">
        <f t="shared" si="39"/>
        <v/>
      </c>
      <c r="E85" s="16"/>
      <c r="F85" s="84">
        <f t="shared" si="40"/>
        <v>0</v>
      </c>
      <c r="G85" s="62">
        <f t="shared" si="41"/>
        <v>1</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45" customHeight="1">
      <c r="A86" s="80" t="str">
        <f>Declaration!B105</f>
        <v>Lithium</v>
      </c>
      <c r="B86" s="79">
        <f>Declaration!D105</f>
        <v>0</v>
      </c>
      <c r="C86" s="136" t="str">
        <f t="shared" ca="1" si="36"/>
        <v>Complete</v>
      </c>
      <c r="D86" s="319"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45" customHeight="1">
      <c r="A87" s="80" t="str">
        <f>Declaration!B106</f>
        <v>Mica</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45" customHeight="1">
      <c r="A88" s="80" t="str">
        <f>Declaration!B107</f>
        <v>Nickel(*)</v>
      </c>
      <c r="B88" s="79" t="str">
        <f>Declaration!D107</f>
        <v>No</v>
      </c>
      <c r="C88" s="136" t="str">
        <f t="shared" ca="1" si="36"/>
        <v>Complete</v>
      </c>
      <c r="D88" s="319" t="str">
        <f t="shared" si="39"/>
        <v/>
      </c>
      <c r="E88" s="16"/>
      <c r="F88" s="84">
        <f t="shared" si="40"/>
        <v>1</v>
      </c>
      <c r="G88" s="62">
        <f t="shared" si="41"/>
        <v>0</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1.95" hidden="1" customHeight="1">
      <c r="A89" s="80" t="str">
        <f>Declaration!B108</f>
        <v/>
      </c>
      <c r="B89" s="79">
        <f>Declaration!D108</f>
        <v>0</v>
      </c>
      <c r="C89" s="136">
        <f t="shared" si="36"/>
        <v>0</v>
      </c>
      <c r="D89" s="88"/>
      <c r="E89" s="16"/>
      <c r="F89" s="84"/>
      <c r="G89" s="62"/>
      <c r="H89" s="63"/>
      <c r="I89" s="131"/>
    </row>
    <row r="90" spans="1:10" ht="21.95" hidden="1" customHeight="1">
      <c r="A90" s="80" t="str">
        <f>Declaration!B109</f>
        <v/>
      </c>
      <c r="B90" s="79">
        <f>Declaration!D109</f>
        <v>0</v>
      </c>
      <c r="C90" s="136">
        <f t="shared" si="36"/>
        <v>0</v>
      </c>
      <c r="D90" s="88"/>
      <c r="E90" s="16"/>
      <c r="F90" s="84"/>
      <c r="G90" s="62"/>
      <c r="H90" s="63"/>
      <c r="I90" s="131"/>
    </row>
    <row r="91" spans="1:10" ht="21.95" hidden="1" customHeight="1">
      <c r="A91" s="80" t="str">
        <f>Declaration!B110</f>
        <v/>
      </c>
      <c r="B91" s="79">
        <f>Declaration!D110</f>
        <v>0</v>
      </c>
      <c r="C91" s="136">
        <f t="shared" si="36"/>
        <v>0</v>
      </c>
      <c r="D91" s="88"/>
      <c r="E91" s="16" t="s">
        <v>15</v>
      </c>
      <c r="F91" s="84"/>
      <c r="G91" s="62"/>
      <c r="H91" s="63"/>
      <c r="I91" s="131"/>
    </row>
    <row r="92" spans="1:10" ht="21.95" hidden="1" customHeight="1">
      <c r="A92" s="80" t="str">
        <f>Declaration!B111</f>
        <v/>
      </c>
      <c r="B92" s="79">
        <f>Declaration!D111</f>
        <v>0</v>
      </c>
      <c r="C92" s="136">
        <f t="shared" si="36"/>
        <v>0</v>
      </c>
      <c r="D92" s="88"/>
      <c r="E92" s="16" t="s">
        <v>15</v>
      </c>
      <c r="F92" s="84"/>
      <c r="G92" s="62"/>
      <c r="H92" s="63"/>
      <c r="I92" s="131"/>
    </row>
    <row r="93" spans="1:10" ht="21.95" customHeight="1">
      <c r="A93" s="307"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Yes</v>
      </c>
      <c r="C94" s="136" t="str">
        <f ca="1">IF(H94=1,J94,I94)</f>
        <v>Complete</v>
      </c>
      <c r="D94" s="320"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51">
      <c r="A95" s="79" t="str">
        <f ca="1">Declaration!B117</f>
        <v>B. Is your responsible minerals sourcing policy publicly available on your website? (Note – If yes, the user shall specify the URL in the comment field.) (*)</v>
      </c>
      <c r="B95" s="79" t="str">
        <f>Declaration!D117</f>
        <v>Yes</v>
      </c>
      <c r="C95" s="136" t="str">
        <f ca="1">IF(H95=1,J95,I95)</f>
        <v>Complete</v>
      </c>
      <c r="D95" s="321"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4.95" customHeight="1">
      <c r="A96" s="79" t="s">
        <v>53</v>
      </c>
      <c r="B96" s="79" t="str">
        <f>Declaration!G117</f>
        <v>https://www.ttelectronics.com/ttelectronics/media/productfiles/compliance/precision-conflict-minerals-policy.pdf</v>
      </c>
      <c r="C96" s="79" t="str">
        <f ca="1">IF(H96=1,J96,I96)</f>
        <v>Complete</v>
      </c>
      <c r="D96" s="322" t="str">
        <f>IF(H96=1,"Click here to answer question (C)","")</f>
        <v/>
      </c>
      <c r="E96" s="16" t="s">
        <v>15</v>
      </c>
      <c r="F96" s="84">
        <f>IF(AND(F95=1,B95="Yes"),1,0)</f>
        <v>1</v>
      </c>
      <c r="G96" s="62">
        <f>IF(LEN(B96)&gt;1,0,1)</f>
        <v>0</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4.9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t="str">
        <f>Declaration!D120</f>
        <v>Yes</v>
      </c>
      <c r="C98" s="136" t="str">
        <f t="shared" ref="C98:C112" ca="1" si="44">IF(H98=1,J98,I98)</f>
        <v>Complete</v>
      </c>
      <c r="D98" s="321" t="str">
        <f>IF(H98=1,"Click here to answer question (C)","")</f>
        <v/>
      </c>
      <c r="E98" s="16"/>
      <c r="F98" s="84">
        <f>F39</f>
        <v>1</v>
      </c>
      <c r="G98" s="62">
        <f t="shared" si="14"/>
        <v>0</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t="str">
        <f>Declaration!D121</f>
        <v>Yes</v>
      </c>
      <c r="C99" s="136" t="str">
        <f t="shared" ca="1" si="44"/>
        <v>Complete</v>
      </c>
      <c r="D99" s="321"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Graphite</v>
      </c>
      <c r="B100" s="79" t="str">
        <f>Declaration!D122</f>
        <v>Yes</v>
      </c>
      <c r="C100" s="136" t="str">
        <f t="shared" ca="1" si="44"/>
        <v>Complete</v>
      </c>
      <c r="D100" s="321" t="str">
        <f t="shared" ref="D100:D103" si="46">IF(H100=1,"Click here to answer question (C)","")</f>
        <v/>
      </c>
      <c r="E100" s="16"/>
      <c r="F100" s="84">
        <f t="shared" si="45"/>
        <v>0</v>
      </c>
      <c r="G100" s="62">
        <f t="shared" ref="G100:G103" si="47">IF(B100=0,1,0)</f>
        <v>0</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Lithium</v>
      </c>
      <c r="B101" s="79" t="str">
        <f>Declaration!D123</f>
        <v>Yes</v>
      </c>
      <c r="C101" s="136" t="str">
        <f t="shared" ca="1" si="44"/>
        <v>Complete</v>
      </c>
      <c r="D101" s="321" t="str">
        <f t="shared" si="46"/>
        <v/>
      </c>
      <c r="E101" s="16"/>
      <c r="F101" s="84">
        <f t="shared" si="45"/>
        <v>0</v>
      </c>
      <c r="G101" s="62">
        <f t="shared" si="47"/>
        <v>0</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Mica</v>
      </c>
      <c r="B102" s="79" t="str">
        <f>Declaration!D124</f>
        <v>Yes</v>
      </c>
      <c r="C102" s="136" t="str">
        <f t="shared" ca="1" si="44"/>
        <v>Complete</v>
      </c>
      <c r="D102" s="321" t="str">
        <f t="shared" si="46"/>
        <v/>
      </c>
      <c r="E102" s="16"/>
      <c r="F102" s="84">
        <f t="shared" si="45"/>
        <v>0</v>
      </c>
      <c r="G102" s="62">
        <f t="shared" si="47"/>
        <v>0</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Nickel(*)</v>
      </c>
      <c r="B103" s="79" t="str">
        <f>Declaration!D125</f>
        <v>Yes</v>
      </c>
      <c r="C103" s="136" t="str">
        <f t="shared" ca="1" si="44"/>
        <v>Complete</v>
      </c>
      <c r="D103" s="321" t="str">
        <f t="shared" si="46"/>
        <v/>
      </c>
      <c r="E103" s="16"/>
      <c r="F103" s="84">
        <f t="shared" si="45"/>
        <v>1</v>
      </c>
      <c r="G103" s="62">
        <f t="shared" si="47"/>
        <v>0</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4.95" hidden="1" customHeight="1">
      <c r="A104" s="79" t="str">
        <f>Declaration!B126</f>
        <v/>
      </c>
      <c r="B104" s="79">
        <f>Declaration!D126</f>
        <v>0</v>
      </c>
      <c r="C104" s="136">
        <f t="shared" si="44"/>
        <v>0</v>
      </c>
      <c r="D104" s="193"/>
      <c r="E104" s="16"/>
      <c r="F104" s="84"/>
      <c r="G104" s="62"/>
      <c r="H104" s="63"/>
      <c r="I104" s="131"/>
    </row>
    <row r="105" spans="1:10" ht="24.95" hidden="1" customHeight="1">
      <c r="A105" s="79" t="str">
        <f>Declaration!B127</f>
        <v/>
      </c>
      <c r="B105" s="79">
        <f>Declaration!D127</f>
        <v>0</v>
      </c>
      <c r="C105" s="136">
        <f t="shared" si="44"/>
        <v>0</v>
      </c>
      <c r="D105" s="193"/>
      <c r="E105" s="16"/>
      <c r="F105" s="84"/>
      <c r="G105" s="62"/>
      <c r="H105" s="63"/>
      <c r="I105" s="131"/>
    </row>
    <row r="106" spans="1:10" ht="24.95" hidden="1" customHeight="1">
      <c r="A106" s="79" t="str">
        <f>Declaration!B128</f>
        <v/>
      </c>
      <c r="B106" s="79">
        <f>Declaration!D128</f>
        <v>0</v>
      </c>
      <c r="C106" s="136">
        <f t="shared" si="44"/>
        <v>0</v>
      </c>
      <c r="D106" s="193"/>
      <c r="E106" s="16"/>
      <c r="F106" s="84"/>
      <c r="G106" s="62"/>
      <c r="H106" s="63"/>
      <c r="I106" s="131"/>
    </row>
    <row r="107" spans="1:10" ht="24.95"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t="str">
        <f>Declaration!D131</f>
        <v>Yes</v>
      </c>
      <c r="C108" s="136" t="str">
        <f t="shared" ca="1" si="44"/>
        <v>Complete</v>
      </c>
      <c r="D108" s="321"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t="str">
        <f>Declaration!D133</f>
        <v>Yes, in conformance with IPC1755 (e.g. EMRT)</v>
      </c>
      <c r="C109" s="136" t="str">
        <f t="shared" ca="1" si="44"/>
        <v>Complete</v>
      </c>
      <c r="D109" s="321"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F. Do you review due diligence information received from your suppliers against your company’s expectations? (*)</v>
      </c>
      <c r="B110" s="79" t="str">
        <f>Declaration!D135</f>
        <v>Yes</v>
      </c>
      <c r="C110" s="136" t="str">
        <f t="shared" ca="1" si="44"/>
        <v>Complete</v>
      </c>
      <c r="D110" s="321"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G. Does your review process include corrective action management? (*)</v>
      </c>
      <c r="B111" s="79" t="str">
        <f>Declaration!D137</f>
        <v>Yes</v>
      </c>
      <c r="C111" s="136" t="str">
        <f t="shared" ca="1" si="44"/>
        <v>Complete</v>
      </c>
      <c r="D111" s="321"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1.95"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9" t="str">
        <f ca="1">IF(H114=0,"","Click here to provide smelter information")</f>
        <v/>
      </c>
      <c r="E114" s="16" t="s">
        <v>15</v>
      </c>
      <c r="F114" s="84">
        <f>F39</f>
        <v>1</v>
      </c>
      <c r="G114" s="62">
        <f ca="1">IF(AND(COUNTIF(SmelterIdetifiedForMetal,A114)&gt;0,COUNTIF('Smelter List'!AB$5:AB$2504,A114)&gt;0),0,1)</f>
        <v>0</v>
      </c>
      <c r="H114" s="63">
        <f ca="1">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45" customHeight="1">
      <c r="A115" s="135" t="str">
        <f>Declaration!AA13</f>
        <v>Copper</v>
      </c>
      <c r="B115" s="79"/>
      <c r="C115" s="136" t="str">
        <f t="shared" ca="1" si="49"/>
        <v>Complete</v>
      </c>
      <c r="D115" s="379" t="str">
        <f ca="1">IF(H115=0,"","Click here to provide smelter information")</f>
        <v/>
      </c>
      <c r="E115" s="16"/>
      <c r="F115" s="84">
        <f>F40</f>
        <v>1</v>
      </c>
      <c r="G115" s="62">
        <f ca="1">IF(AND(COUNTIF(SmelterIdetifiedForMetal,A115)&gt;0,COUNTIF('Smelter List'!AB$5:AB$2504,A115)&gt;0),0,1)</f>
        <v>0</v>
      </c>
      <c r="H115" s="63">
        <f ca="1">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45" customHeight="1">
      <c r="A116" s="135" t="str">
        <f>Declaration!AA14</f>
        <v>Graphite</v>
      </c>
      <c r="B116" s="79"/>
      <c r="C116" s="136" t="str">
        <f t="shared" ca="1" si="49"/>
        <v>Complete</v>
      </c>
      <c r="D116" s="379" t="str">
        <f t="shared" ref="D116:D119" ca="1" si="51">IF(H116=0,"","Click here to provide smelter information")</f>
        <v/>
      </c>
      <c r="E116" s="16"/>
      <c r="F116" s="84">
        <f t="shared" ref="F116:F119" si="52">F41</f>
        <v>0</v>
      </c>
      <c r="G116" s="62">
        <f ca="1">IF(AND(COUNTIF(SmelterIdetifiedForMetal,A116)&gt;0,COUNTIF('Smelter List'!AB$5:AB$2504,A116)&gt;0),0,1)</f>
        <v>1</v>
      </c>
      <c r="H116" s="63">
        <f t="shared" ref="H116:H119" ca="1"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45" customHeight="1">
      <c r="A117" s="135" t="str">
        <f>Declaration!AA15</f>
        <v>Lithium</v>
      </c>
      <c r="B117" s="79"/>
      <c r="C117" s="136" t="str">
        <f t="shared" ca="1" si="49"/>
        <v>Complete</v>
      </c>
      <c r="D117" s="379" t="str">
        <f t="shared" ca="1" si="51"/>
        <v/>
      </c>
      <c r="E117" s="16"/>
      <c r="F117" s="84">
        <f t="shared" si="52"/>
        <v>0</v>
      </c>
      <c r="G117" s="62">
        <f ca="1">IF(AND(COUNTIF(SmelterIdetifiedForMetal,A117)&gt;0,COUNTIF('Smelter List'!AB$5:AB$2504,A117)&gt;0),0,1)</f>
        <v>1</v>
      </c>
      <c r="H117" s="63">
        <f t="shared" ca="1"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45" customHeight="1">
      <c r="A118" s="135" t="str">
        <f>Declaration!AA16</f>
        <v>Mica</v>
      </c>
      <c r="B118" s="79"/>
      <c r="C118" s="136" t="str">
        <f t="shared" ca="1" si="49"/>
        <v>Complete</v>
      </c>
      <c r="D118" s="379" t="str">
        <f t="shared" ca="1" si="51"/>
        <v/>
      </c>
      <c r="E118" s="16"/>
      <c r="F118" s="84">
        <f t="shared" si="52"/>
        <v>0</v>
      </c>
      <c r="G118" s="62">
        <f ca="1">IF(AND(COUNTIF(SmelterIdetifiedForMetal,A118)&gt;0,COUNTIF('Smelter List'!AB$5:AB$2504,A118)&gt;0),0,1)</f>
        <v>1</v>
      </c>
      <c r="H118" s="63">
        <f t="shared" ca="1"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45" customHeight="1">
      <c r="A119" s="135" t="str">
        <f>Declaration!AA17</f>
        <v>Nickel</v>
      </c>
      <c r="B119" s="79"/>
      <c r="C119" s="136" t="str">
        <f t="shared" ca="1" si="49"/>
        <v>Complete</v>
      </c>
      <c r="D119" s="379" t="str">
        <f t="shared" ca="1" si="51"/>
        <v/>
      </c>
      <c r="E119" s="16"/>
      <c r="F119" s="84">
        <f t="shared" si="52"/>
        <v>1</v>
      </c>
      <c r="G119" s="62">
        <f ca="1">IF(AND(COUNTIF(SmelterIdetifiedForMetal,A119)&gt;0,COUNTIF('Smelter List'!AB$5:AB$2504,A119)&gt;0),0,1)</f>
        <v>0</v>
      </c>
      <c r="H119" s="63">
        <f t="shared" ca="1"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4.95" hidden="1" customHeight="1">
      <c r="A120" s="135" t="str">
        <f>Declaration!AA18</f>
        <v/>
      </c>
      <c r="B120" s="79"/>
      <c r="C120" s="136">
        <f t="shared" si="49"/>
        <v>0</v>
      </c>
      <c r="D120" s="220"/>
      <c r="E120" s="16"/>
      <c r="F120" s="84"/>
      <c r="G120" s="62"/>
      <c r="H120" s="63"/>
      <c r="I120" s="131"/>
      <c r="K120" s="134"/>
    </row>
    <row r="121" spans="1:12" ht="24.95" hidden="1" customHeight="1">
      <c r="A121" s="135" t="str">
        <f>Declaration!AA19</f>
        <v/>
      </c>
      <c r="B121" s="79"/>
      <c r="C121" s="136">
        <f t="shared" si="49"/>
        <v>0</v>
      </c>
      <c r="D121" s="220"/>
      <c r="E121" s="16"/>
      <c r="F121" s="84"/>
      <c r="G121" s="62"/>
      <c r="H121" s="63"/>
      <c r="I121" s="131"/>
      <c r="K121" s="134"/>
    </row>
    <row r="122" spans="1:12" ht="24.95" hidden="1" customHeight="1">
      <c r="A122" s="135" t="str">
        <f>Declaration!AA20</f>
        <v/>
      </c>
      <c r="B122" s="79"/>
      <c r="C122" s="136">
        <f t="shared" si="49"/>
        <v>0</v>
      </c>
      <c r="D122" s="85"/>
      <c r="E122" s="16" t="s">
        <v>15</v>
      </c>
      <c r="F122" s="84"/>
      <c r="G122" s="62"/>
      <c r="H122" s="63"/>
      <c r="I122" s="131"/>
      <c r="K122" s="134"/>
    </row>
    <row r="123" spans="1:12" ht="24.95" hidden="1" customHeight="1">
      <c r="A123" s="135" t="str">
        <f>Declaration!AA21</f>
        <v/>
      </c>
      <c r="B123" s="79"/>
      <c r="C123" s="136">
        <f t="shared" si="49"/>
        <v>0</v>
      </c>
      <c r="D123" s="85"/>
      <c r="E123" s="16" t="s">
        <v>15</v>
      </c>
      <c r="F123" s="84"/>
      <c r="G123" s="62"/>
      <c r="H123" s="63"/>
      <c r="I123" s="131"/>
      <c r="K123" s="134"/>
    </row>
    <row r="124" spans="1:12" ht="24.95" customHeight="1">
      <c r="A124" s="141" t="s">
        <v>55</v>
      </c>
      <c r="B124" s="79"/>
      <c r="C124" s="141" t="str">
        <f ca="1">IF(F124=0,J124,IF(G124=0,I124,L124))</f>
        <v>N/A</v>
      </c>
      <c r="D124" s="220" t="str">
        <f ca="1">IF(H124=0,"","Click here to provide smelter information")</f>
        <v/>
      </c>
      <c r="E124" s="16"/>
      <c r="F124" s="84">
        <f ca="1">IF(COUNTIF('Smelter List'!$C:$C,"Smelter Not Listed")&gt;0,1,0)</f>
        <v>0</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defaultColWidth="8.875" defaultRowHeight="12.75"/>
  <cols>
    <col min="1" max="1" width="17.25" style="346" customWidth="1"/>
    <col min="2" max="2" width="34.875" style="346" customWidth="1"/>
    <col min="3" max="3" width="23.25" style="346" customWidth="1"/>
    <col min="4" max="5" width="15.5" style="346" customWidth="1"/>
    <col min="6" max="6" width="28.5" style="346" customWidth="1"/>
    <col min="7" max="7" width="27.25" style="346" customWidth="1"/>
    <col min="8" max="8" width="20.75" style="346" customWidth="1"/>
    <col min="9" max="9" width="30.875" style="346" customWidth="1"/>
    <col min="10" max="10" width="23.25" style="346" customWidth="1"/>
    <col min="11" max="11" width="39.75" style="346" customWidth="1"/>
    <col min="12" max="12" width="47.75" style="346" customWidth="1"/>
    <col min="13" max="13" width="36.25" style="346" customWidth="1"/>
    <col min="14" max="14" width="15.125" style="346" hidden="1" customWidth="1"/>
    <col min="15" max="15" width="18.75" style="346" hidden="1" customWidth="1"/>
    <col min="16" max="16" width="14.125" style="346" hidden="1" customWidth="1"/>
    <col min="17" max="17" width="18.5" style="346" hidden="1" customWidth="1"/>
    <col min="18" max="18" width="17.75" style="346" hidden="1" customWidth="1"/>
    <col min="19" max="19" width="22.5" style="346" hidden="1" customWidth="1"/>
    <col min="20" max="20" width="16.75" style="346" customWidth="1"/>
    <col min="21" max="21" width="14" style="346" customWidth="1"/>
    <col min="22" max="22" width="15.5" style="346" customWidth="1"/>
    <col min="23" max="23" width="11" style="346" customWidth="1"/>
    <col min="24" max="26" width="10" style="346" customWidth="1"/>
  </cols>
  <sheetData>
    <row r="1" spans="1:19" ht="7.5" hidden="1" customHeight="1"/>
    <row r="2" spans="1:19" s="324" customFormat="1" ht="22.5">
      <c r="A2" s="325"/>
      <c r="B2" s="472" t="str">
        <f ca="1">OFFSET(L!$C$1,MATCH("Mine List"&amp;ADDRESS(ROW(),COLUMN(),4),L!$A:$A,0)-1,SL,,)</f>
        <v>TO BEGIN:</v>
      </c>
      <c r="C2" s="472" t="s">
        <v>19144</v>
      </c>
      <c r="D2" s="472" t="s">
        <v>19144</v>
      </c>
      <c r="E2" s="326"/>
      <c r="F2" s="326"/>
      <c r="G2" s="327"/>
      <c r="H2" s="473"/>
      <c r="I2" s="474"/>
      <c r="J2" s="474"/>
      <c r="K2" s="474"/>
      <c r="L2" s="474"/>
      <c r="M2" s="474"/>
      <c r="N2" s="328"/>
      <c r="O2" s="328"/>
    </row>
    <row r="3" spans="1:19" s="324" customFormat="1" ht="93.95" customHeight="1" thickBot="1">
      <c r="A3" s="360"/>
      <c r="B3" s="475"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5" t="s">
        <v>19144</v>
      </c>
      <c r="D3" s="475" t="s">
        <v>19144</v>
      </c>
      <c r="E3" s="476" t="s">
        <v>19142</v>
      </c>
      <c r="F3" s="476"/>
      <c r="G3" s="477"/>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20.100000000000001"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100000000000001"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100000000000001"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100000000000001"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100000000000001"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100000000000001"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100000000000001"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100000000000001"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100000000000001"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100000000000001"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100000000000001"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100000000000001"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100000000000001"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100000000000001"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100000000000001"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100000000000001"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100000000000001"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100000000000001"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100000000000001"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100000000000001"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100000000000001"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100000000000001"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100000000000001"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100000000000001"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100000000000001"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100000000000001"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100000000000001"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100000000000001"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100000000000001"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100000000000001"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100000000000001"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100000000000001"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100000000000001"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100000000000001"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100000000000001"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100000000000001"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100000000000001"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100000000000001"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100000000000001"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100000000000001"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100000000000001"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100000000000001"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100000000000001"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100000000000001"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100000000000001"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100000000000001"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100000000000001"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100000000000001"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100000000000001"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100000000000001"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100000000000001"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100000000000001"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100000000000001"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100000000000001"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100000000000001"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100000000000001"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100000000000001"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100000000000001"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100000000000001"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100000000000001"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100000000000001"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100000000000001"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100000000000001"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100000000000001"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100000000000001"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100000000000001"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100000000000001"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100000000000001"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100000000000001"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100000000000001"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100000000000001"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100000000000001"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100000000000001"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100000000000001"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100000000000001"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100000000000001"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100000000000001"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100000000000001"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100000000000001"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100000000000001"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100000000000001"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100000000000001"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100000000000001"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100000000000001"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100000000000001"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100000000000001"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100000000000001"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100000000000001"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100000000000001"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100000000000001"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100000000000001"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100000000000001"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100000000000001"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100000000000001"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100000000000001"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100000000000001"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100000000000001"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100000000000001"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100000000000001"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100000000000001"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100000000000001"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100000000000001"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100000000000001"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100000000000001"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100000000000001"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100000000000001"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100000000000001"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100000000000001"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100000000000001"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100000000000001"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100000000000001"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100000000000001"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100000000000001"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100000000000001"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100000000000001"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100000000000001"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100000000000001"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100000000000001"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100000000000001"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100000000000001"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100000000000001"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100000000000001"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100000000000001"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100000000000001"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100000000000001"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100000000000001"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100000000000001"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100000000000001"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100000000000001"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100000000000001"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100000000000001"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100000000000001"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100000000000001"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100000000000001"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100000000000001"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100000000000001"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100000000000001"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100000000000001"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100000000000001"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100000000000001"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100000000000001"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100000000000001"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100000000000001"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100000000000001"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100000000000001"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100000000000001"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100000000000001"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100000000000001"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100000000000001"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100000000000001"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100000000000001"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100000000000001"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100000000000001"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100000000000001"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100000000000001"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100000000000001"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100000000000001"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100000000000001"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100000000000001"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100000000000001"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100000000000001"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100000000000001"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100000000000001"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100000000000001"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100000000000001"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100000000000001"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100000000000001"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100000000000001"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100000000000001"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100000000000001"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100000000000001"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100000000000001"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100000000000001"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100000000000001"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100000000000001"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100000000000001"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100000000000001"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100000000000001"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100000000000001"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100000000000001"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100000000000001"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100000000000001"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100000000000001"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100000000000001"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100000000000001"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100000000000001"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100000000000001"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100000000000001"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100000000000001"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100000000000001"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100000000000001"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100000000000001"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100000000000001"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100000000000001"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100000000000001"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100000000000001"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100000000000001"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100000000000001"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100000000000001"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100000000000001"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100000000000001"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100000000000001"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100000000000001"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100000000000001"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100000000000001"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100000000000001"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100000000000001"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100000000000001"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100000000000001"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100000000000001"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100000000000001"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100000000000001"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100000000000001"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100000000000001"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100000000000001"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100000000000001"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100000000000001"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100000000000001"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100000000000001"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100000000000001"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100000000000001"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100000000000001"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100000000000001"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100000000000001"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100000000000001"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100000000000001"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100000000000001"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100000000000001"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100000000000001"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100000000000001"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100000000000001"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100000000000001"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100000000000001"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100000000000001"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100000000000001"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100000000000001"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100000000000001"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100000000000001"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100000000000001"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100000000000001"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100000000000001"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100000000000001"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100000000000001"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100000000000001"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100000000000001"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100000000000001"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100000000000001"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100000000000001"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100000000000001"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100000000000001"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100000000000001"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100000000000001"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100000000000001"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100000000000001"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100000000000001"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100000000000001"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100000000000001"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100000000000001"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100000000000001"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100000000000001"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100000000000001"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100000000000001"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100000000000001"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100000000000001"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100000000000001"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100000000000001"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100000000000001"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100000000000001"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100000000000001"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100000000000001"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100000000000001"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100000000000001"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100000000000001"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100000000000001"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100000000000001"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100000000000001"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100000000000001"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100000000000001"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100000000000001"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100000000000001"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100000000000001"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100000000000001"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100000000000001"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100000000000001"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100000000000001"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100000000000001"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100000000000001"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100000000000001"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100000000000001"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100000000000001"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100000000000001"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100000000000001"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100000000000001"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100000000000001"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100000000000001"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100000000000001"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100000000000001"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100000000000001"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100000000000001"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100000000000001"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100000000000001"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100000000000001"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100000000000001"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100000000000001"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100000000000001"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100000000000001"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100000000000001"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100000000000001"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100000000000001"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100000000000001"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100000000000001"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100000000000001"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100000000000001"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100000000000001"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100000000000001"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100000000000001"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100000000000001"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100000000000001"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100000000000001"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100000000000001"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100000000000001"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100000000000001"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100000000000001"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100000000000001"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100000000000001"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100000000000001"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100000000000001"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100000000000001"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100000000000001"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100000000000001"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100000000000001"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100000000000001"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100000000000001"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100000000000001"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100000000000001"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100000000000001"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100000000000001"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100000000000001"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100000000000001"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100000000000001"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100000000000001"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100000000000001"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100000000000001"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100000000000001"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100000000000001"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100000000000001"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100000000000001"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100000000000001"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100000000000001"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100000000000001"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100000000000001"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100000000000001"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100000000000001"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100000000000001"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100000000000001"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100000000000001"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100000000000001"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100000000000001"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100000000000001"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100000000000001"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100000000000001"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100000000000001"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100000000000001"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100000000000001"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100000000000001"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100000000000001"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100000000000001"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100000000000001"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100000000000001"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100000000000001"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100000000000001"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100000000000001"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100000000000001"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100000000000001"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100000000000001"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100000000000001"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100000000000001"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100000000000001"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100000000000001"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100000000000001"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100000000000001"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100000000000001"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100000000000001"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100000000000001"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100000000000001"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100000000000001"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100000000000001"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100000000000001"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100000000000001"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100000000000001"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100000000000001"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100000000000001"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100000000000001"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100000000000001"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100000000000001"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100000000000001"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100000000000001"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100000000000001"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100000000000001"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100000000000001"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100000000000001"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100000000000001"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100000000000001"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100000000000001"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100000000000001"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100000000000001"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100000000000001"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100000000000001"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100000000000001"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100000000000001"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100000000000001"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100000000000001"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100000000000001"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100000000000001"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100000000000001"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100000000000001"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100000000000001"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100000000000001"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100000000000001"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100000000000001"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100000000000001"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100000000000001"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100000000000001"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100000000000001"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100000000000001"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100000000000001"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100000000000001"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100000000000001"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100000000000001"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100000000000001"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100000000000001"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100000000000001"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100000000000001"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100000000000001"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100000000000001"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100000000000001"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100000000000001"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100000000000001"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100000000000001"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100000000000001"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100000000000001"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100000000000001"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100000000000001"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100000000000001"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100000000000001"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100000000000001"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100000000000001"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100000000000001"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100000000000001"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100000000000001"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100000000000001"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100000000000001"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100000000000001"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100000000000001"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100000000000001"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100000000000001"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100000000000001"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100000000000001"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100000000000001"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100000000000001"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100000000000001"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100000000000001"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100000000000001"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100000000000001"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100000000000001"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100000000000001"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100000000000001"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100000000000001"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100000000000001"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100000000000001"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100000000000001"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100000000000001"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100000000000001"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100000000000001"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100000000000001"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100000000000001"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100000000000001"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100000000000001"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100000000000001"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100000000000001"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100000000000001"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100000000000001"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100000000000001"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100000000000001"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100000000000001"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100000000000001"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100000000000001"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100000000000001"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100000000000001"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100000000000001"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100000000000001"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100000000000001"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100000000000001"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100000000000001"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100000000000001"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100000000000001"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100000000000001"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100000000000001"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100000000000001"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100000000000001"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100000000000001"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100000000000001"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100000000000001"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100000000000001"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100000000000001"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100000000000001"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100000000000001"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100000000000001"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100000000000001"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100000000000001"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100000000000001"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100000000000001"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100000000000001"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100000000000001"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100000000000001"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100000000000001"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100000000000001"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100000000000001"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100000000000001"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100000000000001"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100000000000001"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100000000000001"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100000000000001"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100000000000001"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100000000000001"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100000000000001"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100000000000001"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100000000000001"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100000000000001"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100000000000001"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100000000000001"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100000000000001"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100000000000001"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100000000000001"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100000000000001"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100000000000001"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100000000000001"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100000000000001"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100000000000001"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100000000000001"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100000000000001"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100000000000001"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100000000000001"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100000000000001"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100000000000001"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100000000000001"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100000000000001"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100000000000001"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100000000000001"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100000000000001"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100000000000001"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100000000000001"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100000000000001"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100000000000001"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100000000000001"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100000000000001"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100000000000001"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100000000000001"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100000000000001"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100000000000001"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100000000000001"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100000000000001"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100000000000001"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100000000000001"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100000000000001"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100000000000001"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100000000000001"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100000000000001"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100000000000001"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100000000000001"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100000000000001"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100000000000001"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100000000000001"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100000000000001"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100000000000001"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100000000000001"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100000000000001"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100000000000001"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100000000000001"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100000000000001"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100000000000001"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100000000000001"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100000000000001"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100000000000001"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100000000000001"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100000000000001"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100000000000001"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100000000000001"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100000000000001"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100000000000001"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100000000000001"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100000000000001"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100000000000001"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100000000000001"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100000000000001"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100000000000001"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100000000000001"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100000000000001"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100000000000001"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100000000000001"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100000000000001"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100000000000001"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100000000000001"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100000000000001"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100000000000001"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100000000000001"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100000000000001"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100000000000001"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100000000000001"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100000000000001"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100000000000001"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100000000000001"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100000000000001"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100000000000001"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100000000000001"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100000000000001"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100000000000001"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100000000000001"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100000000000001"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100000000000001"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100000000000001"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100000000000001"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100000000000001"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100000000000001"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100000000000001"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100000000000001"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100000000000001"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100000000000001"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100000000000001"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100000000000001"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100000000000001"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100000000000001"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100000000000001"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100000000000001"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100000000000001"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100000000000001"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100000000000001"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100000000000001"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100000000000001"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100000000000001"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100000000000001"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100000000000001"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100000000000001"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100000000000001"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100000000000001"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100000000000001"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100000000000001"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100000000000001"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100000000000001"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100000000000001"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100000000000001"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100000000000001"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100000000000001"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100000000000001"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100000000000001"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100000000000001"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100000000000001"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100000000000001"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100000000000001"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100000000000001"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100000000000001"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100000000000001"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100000000000001"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100000000000001"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100000000000001"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100000000000001"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100000000000001"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100000000000001"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100000000000001"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100000000000001"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100000000000001"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100000000000001"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100000000000001"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100000000000001"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100000000000001"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100000000000001"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100000000000001"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100000000000001"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100000000000001"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100000000000001"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100000000000001"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100000000000001"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100000000000001"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100000000000001"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100000000000001"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100000000000001"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100000000000001"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100000000000001"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100000000000001"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100000000000001"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100000000000001"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100000000000001"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100000000000001"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100000000000001"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100000000000001"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100000000000001"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100000000000001"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100000000000001"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100000000000001"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100000000000001"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100000000000001"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100000000000001"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100000000000001"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100000000000001"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100000000000001"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100000000000001"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100000000000001"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100000000000001"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100000000000001"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100000000000001"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100000000000001"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100000000000001"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100000000000001"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100000000000001"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100000000000001"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100000000000001"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100000000000001"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100000000000001"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100000000000001"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100000000000001"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100000000000001"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100000000000001"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100000000000001"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100000000000001"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100000000000001"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100000000000001"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100000000000001"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100000000000001"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100000000000001"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100000000000001"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100000000000001"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100000000000001"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100000000000001"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100000000000001"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100000000000001"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100000000000001"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100000000000001"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100000000000001"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100000000000001"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100000000000001"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100000000000001"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100000000000001"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100000000000001"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100000000000001"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100000000000001"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100000000000001"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100000000000001"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100000000000001"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100000000000001"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100000000000001"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100000000000001"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100000000000001"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100000000000001"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100000000000001"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100000000000001"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100000000000001"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100000000000001"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100000000000001"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100000000000001"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100000000000001"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100000000000001"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100000000000001"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100000000000001"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100000000000001"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100000000000001"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100000000000001"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100000000000001"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100000000000001"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100000000000001"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100000000000001"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100000000000001"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100000000000001"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100000000000001"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100000000000001"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100000000000001"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100000000000001"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100000000000001"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100000000000001"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100000000000001"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100000000000001"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100000000000001"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100000000000001"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100000000000001"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100000000000001"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100000000000001"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100000000000001"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100000000000001"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100000000000001"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100000000000001"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100000000000001"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100000000000001"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100000000000001"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100000000000001"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100000000000001"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100000000000001"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100000000000001"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100000000000001"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100000000000001"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100000000000001"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100000000000001"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100000000000001"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100000000000001"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100000000000001"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100000000000001"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100000000000001"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100000000000001"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100000000000001"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100000000000001"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100000000000001"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100000000000001"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100000000000001"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100000000000001"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100000000000001"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100000000000001"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100000000000001"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100000000000001"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100000000000001"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100000000000001"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100000000000001"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100000000000001"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100000000000001"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100000000000001"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100000000000001"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100000000000001"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100000000000001"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100000000000001"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100000000000001"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100000000000001"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100000000000001"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100000000000001"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100000000000001"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100000000000001"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100000000000001"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100000000000001"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100000000000001"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100000000000001"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100000000000001"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100000000000001"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100000000000001"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100000000000001"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100000000000001"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100000000000001"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100000000000001"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100000000000001"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100000000000001"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100000000000001"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100000000000001"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100000000000001"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100000000000001"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100000000000001"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100000000000001"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100000000000001"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100000000000001"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100000000000001"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100000000000001"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100000000000001"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100000000000001"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100000000000001"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100000000000001"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100000000000001"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100000000000001"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100000000000001"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100000000000001"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100000000000001"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100000000000001"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100000000000001"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100000000000001"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100000000000001"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100000000000001"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100000000000001"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100000000000001"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100000000000001"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100000000000001"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100000000000001"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100000000000001"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100000000000001"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100000000000001"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100000000000001"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100000000000001"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100000000000001"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100000000000001"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100000000000001"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100000000000001"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100000000000001"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100000000000001"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100000000000001"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100000000000001"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100000000000001"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100000000000001"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100000000000001"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100000000000001"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100000000000001"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100000000000001"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100000000000001"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100000000000001"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100000000000001"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100000000000001"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100000000000001"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100000000000001"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100000000000001"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100000000000001"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100000000000001"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100000000000001"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100000000000001"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100000000000001"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100000000000001"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100000000000001"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100000000000001"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100000000000001"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100000000000001"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100000000000001"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100000000000001"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100000000000001"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100000000000001"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100000000000001"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100000000000001"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100000000000001"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100000000000001"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100000000000001"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100000000000001"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100000000000001"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100000000000001"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100000000000001"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100000000000001"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100000000000001"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100000000000001"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100000000000001"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100000000000001"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100000000000001"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100000000000001"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100000000000001"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100000000000001"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100000000000001"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100000000000001"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100000000000001"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100000000000001"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100000000000001"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100000000000001"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100000000000001"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100000000000001"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100000000000001"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100000000000001"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100000000000001"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100000000000001"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100000000000001"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100000000000001"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100000000000001"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100000000000001"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100000000000001"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100000000000001"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100000000000001"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100000000000001"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100000000000001"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100000000000001"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100000000000001"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100000000000001"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100000000000001"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100000000000001"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100000000000001"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100000000000001"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100000000000001"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100000000000001"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100000000000001"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100000000000001"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100000000000001"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100000000000001"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100000000000001"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100000000000001"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100000000000001"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100000000000001"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100000000000001"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100000000000001"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100000000000001"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100000000000001"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100000000000001"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100000000000001"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100000000000001"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100000000000001"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100000000000001"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100000000000001"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100000000000001"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100000000000001"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100000000000001"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100000000000001"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100000000000001"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100000000000001"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100000000000001"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100000000000001"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100000000000001"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100000000000001"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100000000000001"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100000000000001"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100000000000001"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100000000000001"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100000000000001"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100000000000001"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100000000000001"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100000000000001"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100000000000001"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100000000000001"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100000000000001"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100000000000001"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100000000000001"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100000000000001"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100000000000001"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100000000000001"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100000000000001"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100000000000001"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100000000000001"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100000000000001"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100000000000001"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100000000000001"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100000000000001"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100000000000001"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100000000000001"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100000000000001"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100000000000001"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100000000000001"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100000000000001"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100000000000001"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100000000000001"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100000000000001"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100000000000001"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100000000000001"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100000000000001"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100000000000001"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100000000000001"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100000000000001"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100000000000001"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100000000000001"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100000000000001"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100000000000001"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100000000000001"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100000000000001"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100000000000001"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100000000000001"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100000000000001"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100000000000001"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100000000000001"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100000000000001"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100000000000001"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100000000000001"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100000000000001"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100000000000001"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100000000000001"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100000000000001"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100000000000001"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100000000000001"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100000000000001"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100000000000001"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100000000000001"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100000000000001"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100000000000001"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100000000000001"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100000000000001"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100000000000001"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100000000000001"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100000000000001"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100000000000001"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100000000000001"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100000000000001"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100000000000001"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100000000000001"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100000000000001"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100000000000001"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100000000000001"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100000000000001"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100000000000001"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100000000000001"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100000000000001"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100000000000001"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100000000000001"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100000000000001"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100000000000001"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100000000000001"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100000000000001"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100000000000001"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100000000000001"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100000000000001"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100000000000001"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100000000000001"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100000000000001"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100000000000001"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100000000000001"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100000000000001"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100000000000001"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100000000000001"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100000000000001"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100000000000001"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100000000000001"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100000000000001"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100000000000001"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100000000000001"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100000000000001"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100000000000001"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100000000000001"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100000000000001"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100000000000001"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100000000000001"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100000000000001"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100000000000001"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100000000000001"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100000000000001"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100000000000001"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100000000000001"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100000000000001"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100000000000001"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100000000000001"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100000000000001"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100000000000001"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100000000000001"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100000000000001"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100000000000001"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100000000000001"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100000000000001"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100000000000001"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100000000000001"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100000000000001"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100000000000001"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100000000000001"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100000000000001"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100000000000001"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100000000000001"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100000000000001"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100000000000001"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100000000000001"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100000000000001"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100000000000001"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100000000000001"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100000000000001"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100000000000001"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100000000000001"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100000000000001"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100000000000001"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100000000000001"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100000000000001"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100000000000001"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100000000000001"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100000000000001"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100000000000001"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100000000000001"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100000000000001"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100000000000001"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100000000000001"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100000000000001"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100000000000001"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100000000000001"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100000000000001"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100000000000001"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100000000000001"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100000000000001"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100000000000001"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100000000000001"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100000000000001"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100000000000001"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100000000000001"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100000000000001"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100000000000001"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100000000000001"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100000000000001"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100000000000001"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100000000000001"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100000000000001"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100000000000001"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100000000000001"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100000000000001"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100000000000001"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100000000000001"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100000000000001"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100000000000001"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100000000000001"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100000000000001"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100000000000001"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100000000000001"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100000000000001"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100000000000001"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100000000000001"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100000000000001"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100000000000001"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100000000000001"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100000000000001"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100000000000001"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100000000000001"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100000000000001"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100000000000001"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100000000000001"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100000000000001"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100000000000001"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100000000000001"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100000000000001"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100000000000001"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100000000000001"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100000000000001"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100000000000001"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100000000000001"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100000000000001"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100000000000001"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100000000000001"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100000000000001"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100000000000001"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100000000000001"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100000000000001"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100000000000001"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100000000000001"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100000000000001"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100000000000001"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100000000000001"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100000000000001"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100000000000001"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100000000000001"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100000000000001"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100000000000001"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100000000000001"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100000000000001"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100000000000001"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100000000000001"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100000000000001"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100000000000001"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100000000000001"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100000000000001"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100000000000001"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100000000000001"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100000000000001"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100000000000001"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100000000000001"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100000000000001"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100000000000001"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100000000000001"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100000000000001"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100000000000001"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100000000000001"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100000000000001"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100000000000001"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100000000000001"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100000000000001"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100000000000001"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100000000000001"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100000000000001"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100000000000001"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100000000000001"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100000000000001"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100000000000001"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100000000000001"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100000000000001"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100000000000001"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100000000000001"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100000000000001"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100000000000001"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100000000000001"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100000000000001"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100000000000001"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100000000000001"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100000000000001"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100000000000001"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100000000000001"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100000000000001"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100000000000001"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100000000000001"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100000000000001"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100000000000001"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100000000000001"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100000000000001"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100000000000001"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100000000000001"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100000000000001"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100000000000001"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100000000000001"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100000000000001"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100000000000001"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100000000000001"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100000000000001"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100000000000001"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100000000000001"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100000000000001"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100000000000001"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100000000000001"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100000000000001"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100000000000001"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100000000000001"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100000000000001"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100000000000001"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100000000000001"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100000000000001"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100000000000001"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100000000000001"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100000000000001"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100000000000001"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100000000000001"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100000000000001"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100000000000001"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100000000000001"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100000000000001"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100000000000001"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100000000000001"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100000000000001"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100000000000001"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100000000000001"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100000000000001"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100000000000001"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100000000000001"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100000000000001"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100000000000001"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100000000000001"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100000000000001"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100000000000001"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100000000000001"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100000000000001"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100000000000001"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100000000000001"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100000000000001"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100000000000001"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100000000000001"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100000000000001"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100000000000001"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100000000000001"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100000000000001"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100000000000001"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100000000000001"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100000000000001"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100000000000001"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100000000000001"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100000000000001"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100000000000001"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100000000000001"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100000000000001"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100000000000001"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100000000000001"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100000000000001"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100000000000001"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100000000000001"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100000000000001"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100000000000001"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100000000000001"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100000000000001"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100000000000001"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100000000000001"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100000000000001"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100000000000001"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100000000000001"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100000000000001"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100000000000001"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100000000000001"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100000000000001"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100000000000001"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100000000000001"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100000000000001"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100000000000001"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100000000000001"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100000000000001"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100000000000001"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100000000000001"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100000000000001"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100000000000001"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100000000000001"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100000000000001"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100000000000001"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100000000000001"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100000000000001"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100000000000001"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100000000000001"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100000000000001"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100000000000001"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100000000000001"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100000000000001"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100000000000001"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100000000000001"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100000000000001"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100000000000001"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100000000000001"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100000000000001"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100000000000001"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100000000000001"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100000000000001"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100000000000001"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100000000000001"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100000000000001"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100000000000001"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100000000000001"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100000000000001"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100000000000001"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100000000000001"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100000000000001"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100000000000001"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100000000000001"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100000000000001"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100000000000001"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100000000000001"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100000000000001"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100000000000001"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100000000000001"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100000000000001"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100000000000001"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100000000000001"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100000000000001"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100000000000001"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100000000000001"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100000000000001"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100000000000001"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100000000000001"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100000000000001"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100000000000001"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100000000000001"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100000000000001"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100000000000001"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100000000000001"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100000000000001"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100000000000001"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100000000000001"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100000000000001"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100000000000001"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100000000000001"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100000000000001"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100000000000001"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100000000000001"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100000000000001"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100000000000001"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100000000000001"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100000000000001"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100000000000001"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100000000000001"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100000000000001"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100000000000001"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100000000000001"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100000000000001"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100000000000001"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100000000000001"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100000000000001"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100000000000001"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100000000000001"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100000000000001"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100000000000001"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100000000000001"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100000000000001"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100000000000001"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100000000000001"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100000000000001"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100000000000001"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100000000000001"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100000000000001"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100000000000001"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100000000000001"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100000000000001"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100000000000001"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100000000000001"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100000000000001"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100000000000001"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100000000000001"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100000000000001"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100000000000001"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100000000000001"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100000000000001"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100000000000001"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100000000000001"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100000000000001"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100000000000001"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100000000000001"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100000000000001"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100000000000001"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100000000000001"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100000000000001"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100000000000001"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100000000000001"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100000000000001"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100000000000001"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100000000000001"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100000000000001"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100000000000001"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100000000000001"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100000000000001"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100000000000001"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100000000000001"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100000000000001"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100000000000001"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100000000000001"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100000000000001"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100000000000001"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100000000000001"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100000000000001"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100000000000001"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100000000000001"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100000000000001"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100000000000001"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100000000000001"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100000000000001"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100000000000001"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100000000000001"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100000000000001"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100000000000001"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100000000000001"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100000000000001"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100000000000001"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100000000000001"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100000000000001"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100000000000001"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100000000000001"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100000000000001"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100000000000001"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100000000000001"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100000000000001"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100000000000001"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100000000000001"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100000000000001"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100000000000001"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100000000000001"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100000000000001"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100000000000001"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100000000000001"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100000000000001"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100000000000001"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100000000000001"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100000000000001"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100000000000001"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100000000000001"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100000000000001"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100000000000001"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100000000000001"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100000000000001"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100000000000001"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100000000000001"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100000000000001"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100000000000001"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100000000000001"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100000000000001"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100000000000001"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100000000000001"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100000000000001"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100000000000001"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100000000000001"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100000000000001"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100000000000001"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100000000000001"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100000000000001"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100000000000001"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100000000000001"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100000000000001"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100000000000001"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100000000000001"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100000000000001"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100000000000001"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100000000000001"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100000000000001"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100000000000001"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100000000000001"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100000000000001"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100000000000001"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100000000000001"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100000000000001"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100000000000001"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100000000000001"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100000000000001"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100000000000001"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100000000000001"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100000000000001"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100000000000001"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100000000000001"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100000000000001"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100000000000001"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100000000000001"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100000000000001"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100000000000001"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100000000000001"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100000000000001"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100000000000001"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100000000000001"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100000000000001"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100000000000001"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100000000000001"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100000000000001"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100000000000001"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100000000000001"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100000000000001"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100000000000001"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100000000000001"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100000000000001"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100000000000001"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100000000000001"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100000000000001"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100000000000001"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100000000000001"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100000000000001"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100000000000001"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100000000000001"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100000000000001"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100000000000001"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100000000000001"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100000000000001"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100000000000001"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100000000000001"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100000000000001"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100000000000001"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100000000000001"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100000000000001"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100000000000001"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100000000000001"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100000000000001"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100000000000001"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100000000000001"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100000000000001"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100000000000001"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100000000000001"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100000000000001"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100000000000001"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100000000000001"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100000000000001"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100000000000001"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100000000000001"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100000000000001"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100000000000001"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100000000000001"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100000000000001"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100000000000001"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100000000000001"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100000000000001"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100000000000001"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100000000000001"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100000000000001"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100000000000001"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100000000000001"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100000000000001"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100000000000001"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100000000000001"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100000000000001"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100000000000001"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100000000000001"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100000000000001"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100000000000001"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100000000000001"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100000000000001"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100000000000001"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100000000000001"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100000000000001"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100000000000001"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100000000000001"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100000000000001"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100000000000001"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100000000000001"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100000000000001"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100000000000001"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100000000000001"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100000000000001"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100000000000001"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100000000000001"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100000000000001"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100000000000001"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100000000000001"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100000000000001"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100000000000001"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100000000000001"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100000000000001"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100000000000001"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100000000000001"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100000000000001"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100000000000001"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100000000000001"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100000000000001"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100000000000001"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100000000000001"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100000000000001"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100000000000001"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100000000000001"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100000000000001"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100000000000001"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100000000000001"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100000000000001"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100000000000001"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100000000000001"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100000000000001"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100000000000001"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100000000000001"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100000000000001"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100000000000001"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100000000000001"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100000000000001"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100000000000001"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100000000000001"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100000000000001"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100000000000001"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100000000000001"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100000000000001"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100000000000001"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100000000000001"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100000000000001"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100000000000001"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100000000000001"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100000000000001"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100000000000001"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100000000000001"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100000000000001"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100000000000001"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100000000000001"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100000000000001"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100000000000001"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100000000000001"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100000000000001"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100000000000001"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100000000000001"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100000000000001"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100000000000001"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100000000000001"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100000000000001"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100000000000001"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100000000000001"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100000000000001"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100000000000001"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100000000000001"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100000000000001"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100000000000001"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100000000000001"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100000000000001"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100000000000001"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100000000000001"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100000000000001"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100000000000001"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100000000000001"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100000000000001"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100000000000001"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100000000000001"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100000000000001"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100000000000001"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100000000000001"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100000000000001"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100000000000001"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100000000000001"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100000000000001"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100000000000001"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100000000000001"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100000000000001"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100000000000001"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100000000000001"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100000000000001"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100000000000001"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100000000000001"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100000000000001"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100000000000001"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100000000000001"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100000000000001"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100000000000001"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100000000000001"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100000000000001"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100000000000001"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100000000000001"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100000000000001"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100000000000001"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100000000000001"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100000000000001"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100000000000001"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100000000000001"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100000000000001"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100000000000001"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100000000000001"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100000000000001"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100000000000001"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100000000000001"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100000000000001"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100000000000001"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100000000000001"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100000000000001"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100000000000001"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100000000000001"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100000000000001"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100000000000001"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100000000000001"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100000000000001"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100000000000001"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100000000000001"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100000000000001"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100000000000001"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100000000000001"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100000000000001"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100000000000001"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100000000000001"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100000000000001"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100000000000001"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100000000000001"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100000000000001"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100000000000001"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100000000000001"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100000000000001"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100000000000001"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100000000000001"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100000000000001"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100000000000001"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100000000000001"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100000000000001"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100000000000001"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100000000000001"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100000000000001"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100000000000001"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100000000000001"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100000000000001"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100000000000001"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100000000000001"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100000000000001"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100000000000001"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100000000000001"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100000000000001"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100000000000001"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100000000000001"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100000000000001"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100000000000001"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100000000000001"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100000000000001"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100000000000001"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100000000000001"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100000000000001"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100000000000001"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100000000000001"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100000000000001"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100000000000001"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100000000000001"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100000000000001"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100000000000001"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100000000000001"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100000000000001"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100000000000001"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100000000000001"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100000000000001"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100000000000001"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100000000000001"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100000000000001"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100000000000001"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100000000000001"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100000000000001"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100000000000001"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100000000000001"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100000000000001"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100000000000001"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100000000000001"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100000000000001"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100000000000001"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100000000000001"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100000000000001"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100000000000001"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100000000000001"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100000000000001"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100000000000001"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100000000000001"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100000000000001"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100000000000001"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100000000000001"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100000000000001"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100000000000001"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100000000000001"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100000000000001"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100000000000001"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100000000000001"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100000000000001"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100000000000001"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100000000000001"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100000000000001"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100000000000001"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100000000000001"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100000000000001"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100000000000001"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100000000000001"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100000000000001"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100000000000001"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100000000000001"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100000000000001"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100000000000001"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100000000000001"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100000000000001"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100000000000001"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100000000000001"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100000000000001"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100000000000001"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100000000000001"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100000000000001"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100000000000001"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100000000000001"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100000000000001"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100000000000001"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100000000000001"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100000000000001"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100000000000001"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100000000000001"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100000000000001"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100000000000001"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100000000000001"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100000000000001"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100000000000001"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100000000000001"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100000000000001"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100000000000001"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100000000000001"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100000000000001"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100000000000001"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100000000000001"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100000000000001"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100000000000001"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100000000000001"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100000000000001"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100000000000001"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100000000000001"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100000000000001"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100000000000001"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100000000000001"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100000000000001"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100000000000001"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100000000000001"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100000000000001"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100000000000001"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100000000000001"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100000000000001"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100000000000001"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100000000000001"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100000000000001"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100000000000001"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100000000000001"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100000000000001"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100000000000001"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100000000000001"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100000000000001"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100000000000001"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100000000000001"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100000000000001"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100000000000001"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100000000000001"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100000000000001"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100000000000001"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100000000000001"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100000000000001"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100000000000001"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100000000000001"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100000000000001"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100000000000001"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100000000000001"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100000000000001"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100000000000001"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100000000000001"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100000000000001"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100000000000001"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100000000000001"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100000000000001"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100000000000001"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100000000000001"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100000000000001"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100000000000001"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100000000000001"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100000000000001"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100000000000001"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100000000000001"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100000000000001"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100000000000001"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100000000000001"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100000000000001"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100000000000001"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100000000000001"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100000000000001"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100000000000001"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100000000000001"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100000000000001"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100000000000001"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100000000000001"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100000000000001"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100000000000001"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100000000000001"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100000000000001"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100000000000001"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100000000000001"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100000000000001"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100000000000001"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100000000000001"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100000000000001"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100000000000001"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100000000000001"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100000000000001"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100000000000001"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100000000000001"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100000000000001"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100000000000001"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100000000000001"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100000000000001"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100000000000001"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100000000000001"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100000000000001"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100000000000001"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100000000000001"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100000000000001"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100000000000001"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100000000000001"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100000000000001"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100000000000001"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100000000000001"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100000000000001"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100000000000001"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100000000000001"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100000000000001"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100000000000001"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100000000000001"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100000000000001"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100000000000001"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100000000000001"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100000000000001"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100000000000001"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100000000000001"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100000000000001"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100000000000001"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100000000000001"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100000000000001"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100000000000001"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100000000000001"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100000000000001"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100000000000001"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100000000000001"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100000000000001"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100000000000001"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100000000000001"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100000000000001"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100000000000001"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100000000000001"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100000000000001"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100000000000001"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100000000000001"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100000000000001"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100000000000001"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100000000000001"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100000000000001"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100000000000001"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100000000000001"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100000000000001"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100000000000001"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100000000000001"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100000000000001"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100000000000001"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100000000000001"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100000000000001"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100000000000001"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100000000000001"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100000000000001"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100000000000001"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100000000000001"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100000000000001"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100000000000001"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100000000000001"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100000000000001"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100000000000001"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100000000000001"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100000000000001"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100000000000001"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100000000000001"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100000000000001"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100000000000001"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100000000000001"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100000000000001"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100000000000001"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100000000000001"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100000000000001"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100000000000001"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100000000000001"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100000000000001"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100000000000001"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100000000000001"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100000000000001"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100000000000001"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100000000000001"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100000000000001"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100000000000001"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100000000000001"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100000000000001"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100000000000001"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100000000000001"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100000000000001"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100000000000001"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100000000000001"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100000000000001"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100000000000001"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100000000000001"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100000000000001"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100000000000001"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100000000000001"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100000000000001"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100000000000001"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100000000000001"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100000000000001"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100000000000001"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100000000000001"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100000000000001"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100000000000001"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100000000000001"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100000000000001"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100000000000001"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100000000000001"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100000000000001"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100000000000001"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100000000000001"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100000000000001"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100000000000001"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100000000000001"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100000000000001"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100000000000001"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100000000000001"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100000000000001"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100000000000001"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100000000000001"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100000000000001"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100000000000001"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100000000000001"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100000000000001"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100000000000001"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100000000000001"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100000000000001"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100000000000001"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100000000000001"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100000000000001"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100000000000001"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100000000000001"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100000000000001"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100000000000001"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100000000000001"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100000000000001"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100000000000001"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100000000000001"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100000000000001"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100000000000001"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100000000000001"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100000000000001"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100000000000001"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100000000000001"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100000000000001"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100000000000001"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100000000000001"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100000000000001"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100000000000001"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100000000000001"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100000000000001"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100000000000001"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100000000000001"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100000000000001"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100000000000001"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100000000000001"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100000000000001"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100000000000001"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100000000000001"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100000000000001"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100000000000001"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100000000000001"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100000000000001"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100000000000001"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100000000000001"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100000000000001"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100000000000001"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100000000000001"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100000000000001"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100000000000001"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100000000000001"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100000000000001"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100000000000001"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100000000000001"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100000000000001"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100000000000001"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100000000000001"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100000000000001"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100000000000001"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100000000000001"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100000000000001"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100000000000001"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100000000000001"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100000000000001"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100000000000001"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100000000000001"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100000000000001"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100000000000001"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100000000000001"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100000000000001"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100000000000001"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100000000000001"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100000000000001"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100000000000001"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100000000000001"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100000000000001"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100000000000001"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100000000000001"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100000000000001"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100000000000001"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100000000000001"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100000000000001"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100000000000001"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100000000000001"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100000000000001"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100000000000001"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100000000000001"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100000000000001"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100000000000001"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100000000000001"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100000000000001"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100000000000001"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100000000000001"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100000000000001"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100000000000001"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100000000000001"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100000000000001"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100000000000001"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100000000000001"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100000000000001"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100000000000001"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100000000000001"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100000000000001"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100000000000001"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100000000000001"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100000000000001"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100000000000001"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100000000000001"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100000000000001"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100000000000001"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100000000000001"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100000000000001"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100000000000001"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100000000000001"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100000000000001"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100000000000001"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100000000000001"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100000000000001"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100000000000001"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100000000000001"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100000000000001"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100000000000001"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100000000000001"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100000000000001"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100000000000001"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100000000000001"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100000000000001"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100000000000001"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100000000000001"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100000000000001"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100000000000001"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100000000000001"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100000000000001"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100000000000001"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100000000000001"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100000000000001"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100000000000001"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100000000000001"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100000000000001"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100000000000001"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100000000000001"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100000000000001"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100000000000001"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100000000000001"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100000000000001"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100000000000001"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100000000000001"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100000000000001"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100000000000001"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100000000000001"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100000000000001"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100000000000001"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100000000000001"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100000000000001"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100000000000001"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100000000000001"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100000000000001"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100000000000001"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100000000000001"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100000000000001"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100000000000001"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100000000000001"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100000000000001"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100000000000001"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100000000000001"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100000000000001"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100000000000001"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100000000000001"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100000000000001"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100000000000001"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100000000000001"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100000000000001"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100000000000001"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100000000000001"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100000000000001"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100000000000001"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100000000000001"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100000000000001"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100000000000001"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100000000000001"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100000000000001"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100000000000001"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100000000000001"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100000000000001"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100000000000001"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100000000000001"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100000000000001"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100000000000001"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100000000000001"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100000000000001"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100000000000001"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100000000000001"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100000000000001"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100000000000001"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100000000000001"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100000000000001"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100000000000001"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100000000000001"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100000000000001"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100000000000001"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100000000000001"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100000000000001"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100000000000001"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100000000000001"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100000000000001"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100000000000001"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100000000000001"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100000000000001"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100000000000001"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100000000000001"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100000000000001"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100000000000001"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100000000000001"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100000000000001"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100000000000001"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100000000000001"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100000000000001"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100000000000001"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100000000000001"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100000000000001"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100000000000001"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100000000000001"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100000000000001"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100000000000001"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100000000000001"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100000000000001"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100000000000001"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100000000000001"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100000000000001"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100000000000001"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100000000000001"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100000000000001"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100000000000001"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100000000000001"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100000000000001"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100000000000001"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100000000000001"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100000000000001"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100000000000001"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100000000000001"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100000000000001"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100000000000001"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100000000000001"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100000000000001"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100000000000001"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100000000000001"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100000000000001"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100000000000001"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100000000000001"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100000000000001"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100000000000001"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100000000000001"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100000000000001"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100000000000001"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100000000000001"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100000000000001"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100000000000001"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100000000000001"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100000000000001"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100000000000001"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100000000000001"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100000000000001"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100000000000001"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100000000000001"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100000000000001"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100000000000001"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100000000000001"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100000000000001"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100000000000001"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100000000000001"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100000000000001"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100000000000001"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100000000000001"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100000000000001"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100000000000001"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100000000000001"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100000000000001"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100000000000001"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100000000000001"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100000000000001"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100000000000001"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100000000000001"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100000000000001"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100000000000001"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100000000000001"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100000000000001"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100000000000001"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100000000000001"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100000000000001"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100000000000001"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100000000000001"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100000000000001"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100000000000001"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100000000000001"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100000000000001"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100000000000001"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100000000000001"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100000000000001"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100000000000001"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100000000000001"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100000000000001"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100000000000001"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100000000000001"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100000000000001"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100000000000001"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100000000000001"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100000000000001"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100000000000001"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100000000000001"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100000000000001"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100000000000001"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100000000000001"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100000000000001"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100000000000001"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100000000000001"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100000000000001"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100000000000001"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100000000000001"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100000000000001"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100000000000001"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100000000000001"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100000000000001"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100000000000001"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100000000000001"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100000000000001"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100000000000001"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100000000000001"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100000000000001"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100000000000001"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100000000000001"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100000000000001"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100000000000001"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100000000000001"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100000000000001"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100000000000001"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100000000000001"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100000000000001"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100000000000001"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100000000000001"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100000000000001"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100000000000001"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100000000000001"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100000000000001"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100000000000001"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100000000000001"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100000000000001"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100000000000001"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100000000000001"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100000000000001"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100000000000001"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100000000000001"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100000000000001"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100000000000001"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100000000000001"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100000000000001"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100000000000001"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100000000000001"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100000000000001"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100000000000001"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100000000000001"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100000000000001"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100000000000001"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100000000000001"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100000000000001"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100000000000001"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100000000000001"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100000000000001"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100000000000001"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100000000000001"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100000000000001"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100000000000001"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100000000000001"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100000000000001"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100000000000001"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100000000000001"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100000000000001"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100000000000001"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100000000000001"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100000000000001"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100000000000001"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100000000000001"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100000000000001"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100000000000001"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100000000000001"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100000000000001"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100000000000001"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100000000000001"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100000000000001"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100000000000001"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100000000000001"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100000000000001"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100000000000001"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100000000000001"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100000000000001"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100000000000001"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100000000000001"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100000000000001"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100000000000001"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100000000000001"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100000000000001"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100000000000001"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100000000000001"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100000000000001"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100000000000001"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100000000000001"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4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9" defaultRowHeight="12.75"/>
  <cols>
    <col min="1" max="1" width="3" style="15" customWidth="1"/>
    <col min="2" max="2" width="40" style="91" customWidth="1"/>
    <col min="3" max="3" width="40" style="15" customWidth="1"/>
    <col min="4" max="4" width="59" style="15" customWidth="1"/>
    <col min="5" max="5" width="1.75" style="15" customWidth="1"/>
    <col min="6" max="6" width="72" customWidth="1"/>
    <col min="7" max="35" width="9" customWidth="1"/>
    <col min="36" max="16384" width="9" style="17"/>
  </cols>
  <sheetData>
    <row r="1" spans="1:35" ht="34.5" customHeight="1" thickTop="1">
      <c r="A1" s="479" t="str">
        <f ca="1">OFFSET(L!$C$1,MATCH("Product List"&amp;ADDRESS(ROW(),COLUMN(),4),L!$A:$A,0)-1,SL,,)</f>
        <v>Completion required only if reporting level "Product (or List of Products)" selected on the 'Declaration' worksheet.</v>
      </c>
      <c r="B1" s="480"/>
      <c r="C1" s="480"/>
      <c r="D1" s="480"/>
      <c r="E1" s="107"/>
    </row>
    <row r="2" spans="1:35">
      <c r="A2" s="19"/>
      <c r="B2" s="109"/>
      <c r="C2" s="109"/>
      <c r="D2"/>
      <c r="E2" s="20"/>
    </row>
    <row r="3" spans="1:35">
      <c r="A3" s="19"/>
      <c r="B3" s="109"/>
      <c r="C3" s="109"/>
      <c r="D3" s="109"/>
      <c r="E3" s="20"/>
    </row>
    <row r="4" spans="1:35" ht="15.75" customHeight="1">
      <c r="A4" s="19"/>
      <c r="B4" s="478" t="s">
        <v>47</v>
      </c>
      <c r="C4" s="478"/>
      <c r="D4" s="478"/>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7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7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7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7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7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7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7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7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7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7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7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7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7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7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7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7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7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7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7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7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7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7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7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7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7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7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7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7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7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7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7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7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7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7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7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7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7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7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7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7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7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7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7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7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7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7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7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7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7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7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7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7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7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7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7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7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7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7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7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7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7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7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7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7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7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7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7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7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7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7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7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7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7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7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7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7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7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7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7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7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7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7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7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7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7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7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7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7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7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7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7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7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7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7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7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7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7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7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7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7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7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7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7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7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7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7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7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7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7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7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7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7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7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7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7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7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7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7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7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7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7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7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7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7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7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7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7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7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7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7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7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7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7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7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7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7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7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7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7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7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7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7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7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7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7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7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7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7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7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7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7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7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7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7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7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7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7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7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7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7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7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7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7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7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7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7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7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7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7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7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7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7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7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7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7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7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7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7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7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7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7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7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7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7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7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7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7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7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7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7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7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7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7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7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7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7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7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7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7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7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7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7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7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7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7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7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7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7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7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7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7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7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7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7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7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7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7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7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7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7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7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7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7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7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7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7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7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7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7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7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7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7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7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7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7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7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7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7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7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7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7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7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7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7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7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7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7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7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7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7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7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7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7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7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7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7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7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7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7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7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7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7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7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7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7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7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7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7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7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7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7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7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7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7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7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7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7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7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7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7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7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7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7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7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7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7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7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7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7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7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7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7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7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7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7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7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7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7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7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7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7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7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7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7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7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7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7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7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7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7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7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7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7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7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7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7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7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7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7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7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7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7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7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7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7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7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7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7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7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7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7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7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7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7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7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7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7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7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7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7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7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7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7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7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7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7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7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7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7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7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7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7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7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7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7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7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7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7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7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7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7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7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7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7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7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7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7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7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7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7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7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7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7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7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7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7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7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7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7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7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7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7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7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7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7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7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7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7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7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7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7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7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7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7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7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7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7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7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7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7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7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7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7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7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7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7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7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7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7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7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7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7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7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7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7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7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7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7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7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7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7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7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7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7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7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7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7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7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7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7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7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7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7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7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7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7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7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7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7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7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7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7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7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7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7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7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7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7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7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7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7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7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7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7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7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7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7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7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7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7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7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7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7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7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7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7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7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7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7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7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7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7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7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7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7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7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7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7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7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7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7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7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7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7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7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7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7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7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7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7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7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7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7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7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7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7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7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7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7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7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7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7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7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7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7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7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7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7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7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7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7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7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7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7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7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7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7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7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7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7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7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7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7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7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7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7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7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7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7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7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7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7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7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7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7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7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7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7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7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7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7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7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7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7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7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7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7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7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7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7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7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7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7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7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7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7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7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7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7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7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7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7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7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7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7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7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7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7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7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7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7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7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7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7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7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7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7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7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7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7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7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7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7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7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7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7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7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7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7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7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7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7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7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7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7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7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7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7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7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7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7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7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7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7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7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7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7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7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7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7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7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7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7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7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7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7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7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7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7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7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7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7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7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7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7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7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7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7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7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7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7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7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7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7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7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7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7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7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7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7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7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7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7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7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7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7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7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7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7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7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7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7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7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7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7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7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7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7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7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7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7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7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7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7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7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7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7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7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7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7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7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7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7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7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7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7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7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7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7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7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7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7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7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7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7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7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7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7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7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7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7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7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7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7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7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7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7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7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7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7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7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7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7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7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7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7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7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7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7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7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7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7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7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7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7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7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7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7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7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7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7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7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7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7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7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7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7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7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7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7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7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7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7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7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7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7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7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7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7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7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7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7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7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7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7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7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7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7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7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7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7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7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7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7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7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7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7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7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7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7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7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7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7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7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7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7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7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7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7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7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7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7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7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7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7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7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7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7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7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7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7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7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7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7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7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7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7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7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7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7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7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7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7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7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7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7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7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7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7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7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7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7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7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7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7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7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7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7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7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7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7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7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7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7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7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7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7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7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7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7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7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7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7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7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7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7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7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7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7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7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7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7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7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7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7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7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7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7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7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7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7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7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7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7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7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7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7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7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7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7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7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7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7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7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7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7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7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7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7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7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7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7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7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7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7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7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7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7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7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7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7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7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7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7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7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7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7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7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7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7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7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7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7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7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7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7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7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7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7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7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7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7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7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7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7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7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7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7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7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7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7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7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7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7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7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7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7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7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7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7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7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7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7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7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7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7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7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7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7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7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7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7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7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7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7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7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7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7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7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7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7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7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7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7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7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7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7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7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7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7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7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7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7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7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7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7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7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7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7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7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7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7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7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7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7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7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7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7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7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7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7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7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7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7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7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7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7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7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7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7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7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7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7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7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7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7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7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7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7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7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7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7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7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7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7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7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7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7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7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7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7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7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7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7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7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81" t="str">
        <f ca="1">OFFSET(L!$C$1,MATCH("General"&amp;"Cpy",L!$A:$A,0)-1,SL,,)</f>
        <v>© 2025 Responsible Minerals Initiative. All rights reserved.</v>
      </c>
      <c r="C1001" s="481"/>
      <c r="D1001" s="481"/>
      <c r="E1001" s="21"/>
    </row>
    <row r="1002" spans="1:35" ht="13.5"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activeCell="B24" sqref="B24:J24"/>
      <selection pane="bottomLeft" activeCell="A5" sqref="A5"/>
    </sheetView>
  </sheetViews>
  <sheetFormatPr defaultColWidth="9" defaultRowHeight="12.75"/>
  <cols>
    <col min="1" max="1" width="9" style="156" bestFit="1" customWidth="1"/>
    <col min="2" max="2" width="43" style="156" customWidth="1"/>
    <col min="3" max="3" width="40" style="156" customWidth="1"/>
    <col min="4" max="4" width="23" style="156" customWidth="1"/>
    <col min="5" max="5" width="12.75" style="156" customWidth="1"/>
    <col min="6" max="6" width="12.75" style="157" customWidth="1"/>
    <col min="7" max="7" width="15.125" style="156" customWidth="1"/>
    <col min="8" max="8" width="24" style="156" customWidth="1"/>
    <col min="9" max="9" width="28" style="156" customWidth="1"/>
    <col min="10" max="10" width="11" style="156" hidden="1" customWidth="1"/>
    <col min="11" max="11" width="110.75" style="156" hidden="1" customWidth="1"/>
    <col min="12" max="12" width="17.5" style="156" customWidth="1"/>
    <col min="13" max="13" width="16" style="156" customWidth="1"/>
    <col min="14" max="16384" width="9" style="156"/>
  </cols>
  <sheetData>
    <row r="1" spans="1:13" ht="180" customHeight="1">
      <c r="A1" s="48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2"/>
      <c r="C1" s="482"/>
      <c r="D1" s="482"/>
      <c r="E1" s="482"/>
      <c r="F1" s="482"/>
      <c r="G1" s="482"/>
    </row>
    <row r="2" spans="1:13">
      <c r="A2" s="483"/>
      <c r="B2" s="483"/>
      <c r="C2" s="483"/>
      <c r="D2" s="483"/>
      <c r="E2" s="483"/>
      <c r="F2" s="483"/>
      <c r="G2" s="483"/>
      <c r="H2" s="483"/>
      <c r="I2" s="483"/>
    </row>
    <row r="3" spans="1:13">
      <c r="A3" s="483"/>
      <c r="B3" s="483"/>
      <c r="C3" s="483"/>
      <c r="D3" s="483"/>
      <c r="E3" s="483"/>
      <c r="F3" s="483"/>
      <c r="G3" s="483"/>
      <c r="H3" s="483"/>
      <c r="I3" s="483"/>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defaultColWidth="8.75" defaultRowHeight="14.25"/>
  <cols>
    <col min="1" max="1" width="14.75" style="126" customWidth="1"/>
    <col min="2" max="2" width="14" style="126" customWidth="1"/>
    <col min="3" max="3" width="6" style="126" customWidth="1"/>
    <col min="4" max="4" width="51" style="126" customWidth="1"/>
    <col min="5" max="5" width="46" style="240" customWidth="1"/>
    <col min="6" max="6" width="61.75" style="241" customWidth="1"/>
    <col min="7" max="7" width="61.75" style="126" customWidth="1"/>
    <col min="8" max="8" width="65.75" style="143" customWidth="1"/>
    <col min="9" max="9" width="51.5" style="188" customWidth="1"/>
    <col min="10" max="16384" width="8.75" style="188"/>
  </cols>
  <sheetData>
    <row r="1" spans="1:9">
      <c r="B1" s="126" t="s">
        <v>361</v>
      </c>
      <c r="C1" s="126" t="s">
        <v>362</v>
      </c>
      <c r="D1" s="126" t="s">
        <v>17</v>
      </c>
      <c r="E1" s="240" t="s">
        <v>363</v>
      </c>
      <c r="F1" s="241" t="s">
        <v>364</v>
      </c>
      <c r="G1" s="126" t="s">
        <v>365</v>
      </c>
      <c r="H1" s="276" t="s">
        <v>366</v>
      </c>
      <c r="I1" s="188" t="s">
        <v>18438</v>
      </c>
    </row>
    <row r="2" spans="1:9" ht="42.75">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45"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5">
      <c r="A8" s="126" t="str">
        <f t="shared" si="0"/>
        <v>InstructionsA8</v>
      </c>
      <c r="B8" s="126" t="s">
        <v>367</v>
      </c>
      <c r="C8" s="126" t="s">
        <v>394</v>
      </c>
      <c r="D8" s="126" t="s">
        <v>19979</v>
      </c>
      <c r="E8" s="240" t="s">
        <v>19975</v>
      </c>
      <c r="F8" s="241" t="s">
        <v>19976</v>
      </c>
      <c r="G8" s="126" t="s">
        <v>19974</v>
      </c>
      <c r="H8" s="276" t="s">
        <v>19977</v>
      </c>
      <c r="I8" s="100" t="s">
        <v>19978</v>
      </c>
    </row>
    <row r="9" spans="1:9" ht="128.25">
      <c r="A9" s="126" t="str">
        <f t="shared" ref="A9" si="1">B9&amp;C9</f>
        <v>InstructionsA9</v>
      </c>
      <c r="B9" s="126" t="s">
        <v>367</v>
      </c>
      <c r="C9" s="126" t="s">
        <v>395</v>
      </c>
      <c r="D9" s="126" t="s">
        <v>19324</v>
      </c>
      <c r="E9" s="240" t="s">
        <v>19482</v>
      </c>
      <c r="F9" s="241" t="s">
        <v>19959</v>
      </c>
      <c r="G9" s="126" t="s">
        <v>19960</v>
      </c>
      <c r="H9" s="276" t="s">
        <v>19961</v>
      </c>
      <c r="I9" s="100" t="s">
        <v>19962</v>
      </c>
    </row>
    <row r="10" spans="1:9" ht="57">
      <c r="A10" s="126" t="str">
        <f t="shared" si="0"/>
        <v>InstructionsA10</v>
      </c>
      <c r="B10" s="126" t="s">
        <v>367</v>
      </c>
      <c r="C10" s="126" t="s">
        <v>396</v>
      </c>
      <c r="D10" s="126" t="s">
        <v>19325</v>
      </c>
      <c r="E10" s="240" t="s">
        <v>19991</v>
      </c>
      <c r="F10" s="241" t="s">
        <v>20003</v>
      </c>
      <c r="G10" s="126" t="s">
        <v>20015</v>
      </c>
      <c r="H10" s="276" t="s">
        <v>20027</v>
      </c>
      <c r="I10" s="126" t="s">
        <v>20040</v>
      </c>
    </row>
    <row r="11" spans="1:9" ht="40.5">
      <c r="A11" s="126" t="str">
        <f>B11&amp;C11</f>
        <v>InstructionsA11</v>
      </c>
      <c r="B11" s="126" t="s">
        <v>367</v>
      </c>
      <c r="C11" s="126" t="s">
        <v>397</v>
      </c>
      <c r="D11" s="126" t="s">
        <v>19326</v>
      </c>
      <c r="E11" s="240" t="s">
        <v>19992</v>
      </c>
      <c r="F11" s="241" t="s">
        <v>20004</v>
      </c>
      <c r="G11" s="126" t="s">
        <v>20016</v>
      </c>
      <c r="H11" s="276" t="s">
        <v>20028</v>
      </c>
      <c r="I11" s="126" t="s">
        <v>20039</v>
      </c>
    </row>
    <row r="12" spans="1:9" ht="45">
      <c r="A12" s="126" t="str">
        <f t="shared" si="0"/>
        <v>InstructionsA12</v>
      </c>
      <c r="B12" s="126" t="s">
        <v>367</v>
      </c>
      <c r="C12" s="126" t="s">
        <v>398</v>
      </c>
      <c r="D12" s="126" t="s">
        <v>19327</v>
      </c>
      <c r="E12" s="221" t="s">
        <v>19993</v>
      </c>
      <c r="F12" s="243" t="s">
        <v>20005</v>
      </c>
      <c r="G12" s="126" t="s">
        <v>20017</v>
      </c>
      <c r="H12" s="276" t="s">
        <v>20029</v>
      </c>
      <c r="I12" s="126" t="s">
        <v>20041</v>
      </c>
    </row>
    <row r="13" spans="1:9" ht="42.75">
      <c r="A13" s="126" t="str">
        <f t="shared" si="0"/>
        <v>InstructionsA13</v>
      </c>
      <c r="B13" s="126" t="s">
        <v>367</v>
      </c>
      <c r="C13" s="126" t="s">
        <v>399</v>
      </c>
      <c r="D13" s="126" t="s">
        <v>19328</v>
      </c>
      <c r="E13" s="240" t="s">
        <v>19994</v>
      </c>
      <c r="F13" s="241" t="s">
        <v>20006</v>
      </c>
      <c r="G13" s="126" t="s">
        <v>20018</v>
      </c>
      <c r="H13" s="276" t="s">
        <v>20030</v>
      </c>
      <c r="I13" s="126" t="s">
        <v>20042</v>
      </c>
    </row>
    <row r="14" spans="1:9" ht="71.25">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99.75">
      <c r="A16" s="126" t="str">
        <f t="shared" si="0"/>
        <v>InstructionsA16</v>
      </c>
      <c r="B16" s="126" t="s">
        <v>367</v>
      </c>
      <c r="C16" s="126" t="s">
        <v>402</v>
      </c>
      <c r="D16" s="126" t="s">
        <v>19331</v>
      </c>
      <c r="E16" s="240" t="s">
        <v>19997</v>
      </c>
      <c r="F16" s="241" t="s">
        <v>20009</v>
      </c>
      <c r="G16" s="126" t="s">
        <v>20021</v>
      </c>
      <c r="H16" s="276" t="s">
        <v>20033</v>
      </c>
      <c r="I16" s="126" t="s">
        <v>20045</v>
      </c>
    </row>
    <row r="17" spans="1:9" ht="45">
      <c r="A17" s="126" t="str">
        <f t="shared" si="0"/>
        <v>InstructionsA17</v>
      </c>
      <c r="B17" s="126" t="s">
        <v>367</v>
      </c>
      <c r="C17" s="126" t="s">
        <v>403</v>
      </c>
      <c r="D17" s="126" t="s">
        <v>19332</v>
      </c>
      <c r="E17" s="221" t="s">
        <v>19998</v>
      </c>
      <c r="F17" s="243" t="s">
        <v>20010</v>
      </c>
      <c r="G17" s="126" t="s">
        <v>20022</v>
      </c>
      <c r="H17" s="276" t="s">
        <v>20034</v>
      </c>
      <c r="I17" s="126" t="s">
        <v>20046</v>
      </c>
    </row>
    <row r="18" spans="1:9" ht="85.5">
      <c r="A18" s="126" t="str">
        <f t="shared" si="0"/>
        <v>InstructionsA18</v>
      </c>
      <c r="B18" s="126" t="s">
        <v>367</v>
      </c>
      <c r="C18" s="126" t="s">
        <v>404</v>
      </c>
      <c r="D18" s="126" t="s">
        <v>19333</v>
      </c>
      <c r="E18" s="240" t="s">
        <v>19999</v>
      </c>
      <c r="F18" s="241" t="s">
        <v>20011</v>
      </c>
      <c r="G18" s="126" t="s">
        <v>20023</v>
      </c>
      <c r="H18" s="276" t="s">
        <v>20035</v>
      </c>
      <c r="I18" s="126" t="s">
        <v>20047</v>
      </c>
    </row>
    <row r="19" spans="1:9" ht="45">
      <c r="A19" s="126" t="str">
        <f>B19&amp;C19</f>
        <v>InstructionsA19</v>
      </c>
      <c r="B19" s="126" t="s">
        <v>367</v>
      </c>
      <c r="C19" s="126" t="s">
        <v>405</v>
      </c>
      <c r="D19" s="126" t="s">
        <v>19334</v>
      </c>
      <c r="E19" s="126" t="s">
        <v>20000</v>
      </c>
      <c r="F19" s="243" t="s">
        <v>20012</v>
      </c>
      <c r="G19" s="126" t="s">
        <v>20024</v>
      </c>
      <c r="H19" s="276" t="s">
        <v>20036</v>
      </c>
      <c r="I19" s="126" t="s">
        <v>20048</v>
      </c>
    </row>
    <row r="20" spans="1:9" ht="42.75">
      <c r="A20" s="126" t="str">
        <f t="shared" si="0"/>
        <v>InstructionsA20</v>
      </c>
      <c r="B20" s="126" t="s">
        <v>367</v>
      </c>
      <c r="C20" s="126" t="s">
        <v>406</v>
      </c>
      <c r="D20" s="126" t="s">
        <v>19335</v>
      </c>
      <c r="E20" s="240" t="s">
        <v>20001</v>
      </c>
      <c r="F20" s="241" t="s">
        <v>20013</v>
      </c>
      <c r="G20" s="126" t="s">
        <v>20025</v>
      </c>
      <c r="H20" s="279" t="s">
        <v>20037</v>
      </c>
      <c r="I20" s="126" t="s">
        <v>20049</v>
      </c>
    </row>
    <row r="21" spans="1:9" ht="42.75">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42.5">
      <c r="A23" s="126" t="str">
        <f t="shared" si="0"/>
        <v>InstructionsA24</v>
      </c>
      <c r="B23" s="126" t="s">
        <v>367</v>
      </c>
      <c r="C23" s="126" t="s">
        <v>408</v>
      </c>
      <c r="D23" s="126" t="s">
        <v>19374</v>
      </c>
      <c r="E23" s="240" t="s">
        <v>19483</v>
      </c>
      <c r="F23" s="241" t="s">
        <v>19484</v>
      </c>
      <c r="G23" s="242" t="s">
        <v>19485</v>
      </c>
      <c r="H23" s="279" t="s">
        <v>19486</v>
      </c>
      <c r="I23" s="126" t="s">
        <v>19487</v>
      </c>
    </row>
    <row r="24" spans="1:9" ht="42.75">
      <c r="A24" s="126" t="str">
        <f>B24&amp;C24</f>
        <v>InstructionsA25</v>
      </c>
      <c r="B24" s="126" t="s">
        <v>367</v>
      </c>
      <c r="C24" s="126" t="s">
        <v>414</v>
      </c>
      <c r="D24" s="126" t="s">
        <v>409</v>
      </c>
      <c r="E24" s="240" t="s">
        <v>410</v>
      </c>
      <c r="F24" s="241" t="s">
        <v>411</v>
      </c>
      <c r="G24" s="126" t="s">
        <v>412</v>
      </c>
      <c r="H24" s="279" t="s">
        <v>413</v>
      </c>
      <c r="I24" s="126" t="s">
        <v>18442</v>
      </c>
    </row>
    <row r="25" spans="1:9" ht="114">
      <c r="A25" s="126" t="str">
        <f t="shared" si="0"/>
        <v>InstructionsA26</v>
      </c>
      <c r="B25" s="126" t="s">
        <v>367</v>
      </c>
      <c r="C25" s="126" t="s">
        <v>415</v>
      </c>
      <c r="D25" s="126" t="s">
        <v>19259</v>
      </c>
      <c r="E25" s="240" t="s">
        <v>19488</v>
      </c>
      <c r="F25" s="271" t="s">
        <v>19492</v>
      </c>
      <c r="G25" s="126" t="s">
        <v>19489</v>
      </c>
      <c r="H25" s="276" t="s">
        <v>19490</v>
      </c>
      <c r="I25" s="126" t="s">
        <v>19491</v>
      </c>
    </row>
    <row r="26" spans="1:9" ht="256.5">
      <c r="A26" s="126" t="str">
        <f t="shared" si="0"/>
        <v>InstructionsA27</v>
      </c>
      <c r="B26" s="126" t="s">
        <v>367</v>
      </c>
      <c r="C26" s="126" t="s">
        <v>416</v>
      </c>
      <c r="D26" s="126" t="s">
        <v>19493</v>
      </c>
      <c r="E26" s="244" t="s">
        <v>19494</v>
      </c>
      <c r="F26" s="271" t="s">
        <v>19871</v>
      </c>
      <c r="G26" s="126" t="s">
        <v>19506</v>
      </c>
      <c r="H26" s="276" t="s">
        <v>19495</v>
      </c>
      <c r="I26" s="126" t="s">
        <v>19496</v>
      </c>
    </row>
    <row r="27" spans="1:9" ht="57">
      <c r="A27" s="126" t="str">
        <f t="shared" si="0"/>
        <v>InstructionsA28</v>
      </c>
      <c r="B27" s="126" t="s">
        <v>367</v>
      </c>
      <c r="C27" s="126" t="s">
        <v>422</v>
      </c>
      <c r="D27" s="126" t="s">
        <v>417</v>
      </c>
      <c r="E27" s="240" t="s">
        <v>418</v>
      </c>
      <c r="F27" s="241" t="s">
        <v>419</v>
      </c>
      <c r="G27" s="126" t="s">
        <v>420</v>
      </c>
      <c r="H27" s="276" t="s">
        <v>421</v>
      </c>
      <c r="I27" s="126" t="s">
        <v>18443</v>
      </c>
    </row>
    <row r="28" spans="1:9" ht="409.5">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70.75">
      <c r="A30" s="126" t="str">
        <f t="shared" si="2"/>
        <v>InstructionsA31</v>
      </c>
      <c r="B30" s="126" t="s">
        <v>367</v>
      </c>
      <c r="C30" s="126" t="s">
        <v>425</v>
      </c>
      <c r="D30" s="126" t="s">
        <v>19321</v>
      </c>
      <c r="E30" s="381" t="s">
        <v>19875</v>
      </c>
      <c r="F30" s="241" t="s">
        <v>19874</v>
      </c>
      <c r="G30" s="126" t="s">
        <v>19876</v>
      </c>
      <c r="H30" s="276" t="s">
        <v>19877</v>
      </c>
      <c r="I30" s="126" t="s">
        <v>19878</v>
      </c>
    </row>
    <row r="31" spans="1:9" ht="270.75">
      <c r="A31" s="126" t="str">
        <f t="shared" si="2"/>
        <v>InstructionsA32</v>
      </c>
      <c r="B31" s="126" t="s">
        <v>367</v>
      </c>
      <c r="C31" s="126" t="s">
        <v>426</v>
      </c>
      <c r="D31" s="126" t="s">
        <v>19322</v>
      </c>
      <c r="E31" s="126" t="s">
        <v>19880</v>
      </c>
      <c r="F31" s="245" t="s">
        <v>19879</v>
      </c>
      <c r="G31" s="126" t="s">
        <v>19881</v>
      </c>
      <c r="H31" s="276" t="s">
        <v>19882</v>
      </c>
      <c r="I31" s="126" t="s">
        <v>19883</v>
      </c>
    </row>
    <row r="32" spans="1:9" ht="156.75">
      <c r="A32" s="126" t="str">
        <f t="shared" si="2"/>
        <v>InstructionsA33</v>
      </c>
      <c r="B32" s="126" t="s">
        <v>367</v>
      </c>
      <c r="C32" s="126" t="s">
        <v>427</v>
      </c>
      <c r="D32" s="126" t="s">
        <v>19263</v>
      </c>
      <c r="E32" s="381" t="s">
        <v>19507</v>
      </c>
      <c r="F32" s="245" t="s">
        <v>19884</v>
      </c>
      <c r="G32" s="126" t="s">
        <v>19508</v>
      </c>
      <c r="H32" s="276" t="s">
        <v>19509</v>
      </c>
      <c r="I32" s="126" t="s">
        <v>19510</v>
      </c>
    </row>
    <row r="33" spans="1:9" ht="156.75">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327.75">
      <c r="A35" s="126" t="str">
        <f t="shared" si="0"/>
        <v>InstructionsA37</v>
      </c>
      <c r="B35" s="126" t="s">
        <v>367</v>
      </c>
      <c r="C35" s="126" t="s">
        <v>429</v>
      </c>
      <c r="D35" s="126" t="s">
        <v>19262</v>
      </c>
      <c r="E35" s="240" t="s">
        <v>19519</v>
      </c>
      <c r="F35" s="241" t="s">
        <v>19887</v>
      </c>
      <c r="G35" s="248" t="s">
        <v>19520</v>
      </c>
      <c r="H35" s="276" t="s">
        <v>19521</v>
      </c>
      <c r="I35" s="126" t="s">
        <v>19522</v>
      </c>
    </row>
    <row r="36" spans="1:9" ht="71.25">
      <c r="A36" s="126" t="str">
        <f t="shared" si="0"/>
        <v>InstructionsA38</v>
      </c>
      <c r="B36" s="126" t="s">
        <v>367</v>
      </c>
      <c r="C36" s="126" t="s">
        <v>434</v>
      </c>
      <c r="D36" s="126" t="s">
        <v>19265</v>
      </c>
      <c r="E36" s="244" t="s">
        <v>430</v>
      </c>
      <c r="F36" s="271" t="s">
        <v>431</v>
      </c>
      <c r="G36" s="126" t="s">
        <v>432</v>
      </c>
      <c r="H36" s="276" t="s">
        <v>433</v>
      </c>
      <c r="I36" s="126" t="s">
        <v>18444</v>
      </c>
    </row>
    <row r="37" spans="1:9" ht="99.75">
      <c r="A37" s="126" t="str">
        <f t="shared" si="0"/>
        <v>InstructionsA39</v>
      </c>
      <c r="B37" s="126" t="s">
        <v>367</v>
      </c>
      <c r="C37" s="126" t="s">
        <v>435</v>
      </c>
      <c r="D37" s="126" t="s">
        <v>19266</v>
      </c>
      <c r="E37" s="244" t="s">
        <v>19524</v>
      </c>
      <c r="F37" s="271" t="s">
        <v>19525</v>
      </c>
      <c r="G37" s="126" t="s">
        <v>19527</v>
      </c>
      <c r="H37" s="276" t="s">
        <v>19529</v>
      </c>
      <c r="I37" s="126" t="s">
        <v>19531</v>
      </c>
    </row>
    <row r="38" spans="1:9" ht="142.5">
      <c r="A38" s="126" t="str">
        <f t="shared" si="0"/>
        <v>InstructionsA40</v>
      </c>
      <c r="B38" s="126" t="s">
        <v>367</v>
      </c>
      <c r="C38" s="126" t="s">
        <v>436</v>
      </c>
      <c r="D38" s="126" t="s">
        <v>19267</v>
      </c>
      <c r="E38" s="381" t="s">
        <v>19523</v>
      </c>
      <c r="F38" s="272" t="s">
        <v>19888</v>
      </c>
      <c r="G38" s="126" t="s">
        <v>19526</v>
      </c>
      <c r="H38" s="276" t="s">
        <v>19528</v>
      </c>
      <c r="I38" s="126" t="s">
        <v>19530</v>
      </c>
    </row>
    <row r="39" spans="1:9" ht="213.75">
      <c r="A39" s="126" t="str">
        <f t="shared" si="0"/>
        <v>InstructionsA41</v>
      </c>
      <c r="B39" s="126" t="s">
        <v>367</v>
      </c>
      <c r="C39" s="126" t="s">
        <v>442</v>
      </c>
      <c r="D39" s="126" t="s">
        <v>437</v>
      </c>
      <c r="E39" s="247" t="s">
        <v>438</v>
      </c>
      <c r="F39" s="273" t="s">
        <v>439</v>
      </c>
      <c r="G39" s="246" t="s">
        <v>440</v>
      </c>
      <c r="H39" s="276" t="s">
        <v>441</v>
      </c>
      <c r="I39" s="126" t="s">
        <v>18445</v>
      </c>
    </row>
    <row r="40" spans="1:9" ht="256.5">
      <c r="A40" s="126" t="str">
        <f>B40&amp;C40</f>
        <v>InstructionsA42</v>
      </c>
      <c r="B40" s="126" t="s">
        <v>367</v>
      </c>
      <c r="C40" s="126" t="s">
        <v>448</v>
      </c>
      <c r="D40" s="126" t="s">
        <v>443</v>
      </c>
      <c r="E40" s="247" t="s">
        <v>444</v>
      </c>
      <c r="F40" s="273" t="s">
        <v>445</v>
      </c>
      <c r="G40" s="249" t="s">
        <v>446</v>
      </c>
      <c r="H40" s="280" t="s">
        <v>447</v>
      </c>
      <c r="I40" s="126" t="s">
        <v>18446</v>
      </c>
    </row>
    <row r="41" spans="1:9" ht="228">
      <c r="A41" s="126" t="str">
        <f>B41&amp;C41</f>
        <v>InstructionsA43</v>
      </c>
      <c r="B41" s="126" t="s">
        <v>367</v>
      </c>
      <c r="C41" s="126" t="s">
        <v>454</v>
      </c>
      <c r="D41" s="126" t="s">
        <v>449</v>
      </c>
      <c r="E41" s="240" t="s">
        <v>450</v>
      </c>
      <c r="F41" s="271" t="s">
        <v>451</v>
      </c>
      <c r="G41" s="126" t="s">
        <v>452</v>
      </c>
      <c r="H41" s="276" t="s">
        <v>453</v>
      </c>
      <c r="I41" s="126" t="s">
        <v>18447</v>
      </c>
    </row>
    <row r="42" spans="1:9" ht="99.75">
      <c r="A42" s="126" t="str">
        <f t="shared" si="0"/>
        <v>InstructionsA44</v>
      </c>
      <c r="B42" s="126" t="s">
        <v>367</v>
      </c>
      <c r="C42" s="126" t="s">
        <v>19339</v>
      </c>
      <c r="D42" s="126" t="s">
        <v>455</v>
      </c>
      <c r="E42" s="240" t="s">
        <v>456</v>
      </c>
      <c r="F42" s="271" t="s">
        <v>19533</v>
      </c>
      <c r="G42" s="126" t="s">
        <v>457</v>
      </c>
      <c r="H42" s="276" t="s">
        <v>458</v>
      </c>
      <c r="I42" s="126" t="s">
        <v>18448</v>
      </c>
    </row>
    <row r="43" spans="1:9" ht="71.25">
      <c r="A43" s="126" t="str">
        <f t="shared" si="0"/>
        <v>InstructionsA46</v>
      </c>
      <c r="B43" s="126" t="s">
        <v>367</v>
      </c>
      <c r="C43" s="126" t="s">
        <v>464</v>
      </c>
      <c r="D43" s="126" t="s">
        <v>459</v>
      </c>
      <c r="E43" s="240" t="s">
        <v>460</v>
      </c>
      <c r="F43" s="241" t="s">
        <v>461</v>
      </c>
      <c r="G43" s="126" t="s">
        <v>462</v>
      </c>
      <c r="H43" s="276" t="s">
        <v>463</v>
      </c>
      <c r="I43" s="126" t="s">
        <v>18449</v>
      </c>
    </row>
    <row r="44" spans="1:9" ht="99.75">
      <c r="A44" s="126" t="str">
        <f t="shared" si="0"/>
        <v>InstructionsA47</v>
      </c>
      <c r="B44" s="126" t="s">
        <v>367</v>
      </c>
      <c r="C44" s="126" t="s">
        <v>19340</v>
      </c>
      <c r="D44" s="126" t="s">
        <v>19268</v>
      </c>
      <c r="E44" s="244" t="s">
        <v>465</v>
      </c>
      <c r="F44" s="271" t="s">
        <v>466</v>
      </c>
      <c r="G44" s="248" t="s">
        <v>467</v>
      </c>
      <c r="H44" s="276" t="s">
        <v>468</v>
      </c>
      <c r="I44" s="126" t="s">
        <v>18450</v>
      </c>
    </row>
    <row r="45" spans="1:9" ht="85.5">
      <c r="A45" s="126" t="str">
        <f t="shared" si="0"/>
        <v>InstructionsA48</v>
      </c>
      <c r="B45" s="234" t="s">
        <v>367</v>
      </c>
      <c r="C45" s="126" t="s">
        <v>469</v>
      </c>
      <c r="D45" s="234" t="s">
        <v>470</v>
      </c>
      <c r="E45" s="240" t="s">
        <v>471</v>
      </c>
      <c r="F45" s="241" t="s">
        <v>472</v>
      </c>
      <c r="G45" s="250" t="s">
        <v>473</v>
      </c>
      <c r="H45" s="276" t="s">
        <v>474</v>
      </c>
      <c r="I45" s="126" t="s">
        <v>18451</v>
      </c>
    </row>
    <row r="46" spans="1:9" ht="85.5">
      <c r="A46" s="126" t="str">
        <f>B46&amp;C46</f>
        <v>InstructionsA49</v>
      </c>
      <c r="B46" s="126" t="s">
        <v>367</v>
      </c>
      <c r="C46" s="126" t="s">
        <v>475</v>
      </c>
      <c r="D46" s="126" t="s">
        <v>19389</v>
      </c>
      <c r="E46" s="126" t="s">
        <v>19532</v>
      </c>
      <c r="F46" s="241" t="s">
        <v>19889</v>
      </c>
      <c r="G46" s="126" t="s">
        <v>19534</v>
      </c>
      <c r="H46" s="279" t="s">
        <v>19535</v>
      </c>
      <c r="I46" s="126" t="s">
        <v>19536</v>
      </c>
    </row>
    <row r="47" spans="1:9" ht="171">
      <c r="A47" s="126" t="str">
        <f t="shared" si="0"/>
        <v>InstructionsA50</v>
      </c>
      <c r="B47" s="126" t="s">
        <v>367</v>
      </c>
      <c r="C47" s="126" t="s">
        <v>476</v>
      </c>
      <c r="D47" s="126" t="s">
        <v>477</v>
      </c>
      <c r="E47" s="274" t="s">
        <v>478</v>
      </c>
      <c r="F47" s="271" t="s">
        <v>479</v>
      </c>
      <c r="G47" s="126" t="s">
        <v>480</v>
      </c>
      <c r="H47" s="276" t="s">
        <v>481</v>
      </c>
      <c r="I47" s="126" t="s">
        <v>18452</v>
      </c>
    </row>
    <row r="48" spans="1:9" ht="85.5">
      <c r="A48" s="126" t="str">
        <f t="shared" si="0"/>
        <v>InstructionsA51</v>
      </c>
      <c r="B48" s="126" t="s">
        <v>367</v>
      </c>
      <c r="C48" s="126" t="s">
        <v>482</v>
      </c>
      <c r="D48" s="126" t="s">
        <v>19388</v>
      </c>
      <c r="E48" s="240" t="s">
        <v>483</v>
      </c>
      <c r="F48" s="241" t="s">
        <v>484</v>
      </c>
      <c r="G48" s="126" t="s">
        <v>485</v>
      </c>
      <c r="H48" s="276" t="s">
        <v>486</v>
      </c>
      <c r="I48" s="126" t="s">
        <v>18453</v>
      </c>
    </row>
    <row r="49" spans="1:9" ht="99.75">
      <c r="A49" s="126" t="str">
        <f t="shared" si="0"/>
        <v>InstructionsA52</v>
      </c>
      <c r="B49" s="126" t="s">
        <v>367</v>
      </c>
      <c r="C49" s="126" t="s">
        <v>487</v>
      </c>
      <c r="D49" s="126" t="s">
        <v>488</v>
      </c>
      <c r="E49" s="240" t="s">
        <v>489</v>
      </c>
      <c r="F49" s="241" t="s">
        <v>490</v>
      </c>
      <c r="G49" s="251" t="s">
        <v>491</v>
      </c>
      <c r="H49" s="276" t="s">
        <v>492</v>
      </c>
      <c r="I49" s="126" t="s">
        <v>18454</v>
      </c>
    </row>
    <row r="50" spans="1:9" ht="128.25">
      <c r="A50" s="126" t="str">
        <f>B50&amp;C50</f>
        <v>InstructionsA53</v>
      </c>
      <c r="B50" s="126" t="s">
        <v>367</v>
      </c>
      <c r="C50" s="126" t="s">
        <v>493</v>
      </c>
      <c r="D50" s="126" t="s">
        <v>494</v>
      </c>
      <c r="E50" s="240" t="s">
        <v>495</v>
      </c>
      <c r="F50" s="241" t="s">
        <v>496</v>
      </c>
      <c r="G50" s="251" t="s">
        <v>497</v>
      </c>
      <c r="H50" s="279" t="s">
        <v>498</v>
      </c>
      <c r="I50" s="126" t="s">
        <v>18455</v>
      </c>
    </row>
    <row r="51" spans="1:9" ht="85.5">
      <c r="A51" s="126" t="str">
        <f>B51&amp;C51</f>
        <v>InstructionsA54</v>
      </c>
      <c r="B51" s="126" t="s">
        <v>367</v>
      </c>
      <c r="C51" s="126" t="s">
        <v>499</v>
      </c>
      <c r="D51" s="126" t="s">
        <v>500</v>
      </c>
      <c r="E51" s="240" t="s">
        <v>501</v>
      </c>
      <c r="F51" s="241" t="s">
        <v>502</v>
      </c>
      <c r="G51" s="251" t="s">
        <v>503</v>
      </c>
      <c r="H51" s="276" t="s">
        <v>504</v>
      </c>
      <c r="I51" s="126" t="s">
        <v>18456</v>
      </c>
    </row>
    <row r="52" spans="1:9" ht="42.75">
      <c r="A52" s="126" t="str">
        <f t="shared" si="0"/>
        <v>InstructionsA55</v>
      </c>
      <c r="B52" s="126" t="s">
        <v>367</v>
      </c>
      <c r="C52" s="126" t="s">
        <v>505</v>
      </c>
      <c r="D52" s="126" t="s">
        <v>506</v>
      </c>
      <c r="E52" s="240" t="s">
        <v>507</v>
      </c>
      <c r="F52" s="241" t="s">
        <v>508</v>
      </c>
      <c r="G52" s="251" t="s">
        <v>509</v>
      </c>
      <c r="H52" s="276" t="s">
        <v>510</v>
      </c>
      <c r="I52" s="126" t="s">
        <v>18457</v>
      </c>
    </row>
    <row r="53" spans="1:9" ht="42.75">
      <c r="A53" s="126" t="str">
        <f t="shared" si="0"/>
        <v>InstructionsA56</v>
      </c>
      <c r="B53" s="126" t="s">
        <v>367</v>
      </c>
      <c r="C53" s="126" t="s">
        <v>511</v>
      </c>
      <c r="D53" s="126" t="s">
        <v>512</v>
      </c>
      <c r="E53" s="240" t="s">
        <v>513</v>
      </c>
      <c r="F53" s="241" t="s">
        <v>514</v>
      </c>
      <c r="G53" s="126" t="s">
        <v>515</v>
      </c>
      <c r="H53" s="276" t="s">
        <v>516</v>
      </c>
      <c r="I53" s="126" t="s">
        <v>18458</v>
      </c>
    </row>
    <row r="54" spans="1:9" ht="71.25">
      <c r="A54" s="126" t="str">
        <f t="shared" si="0"/>
        <v>InstructionsA57</v>
      </c>
      <c r="B54" s="126" t="s">
        <v>367</v>
      </c>
      <c r="C54" s="126" t="s">
        <v>517</v>
      </c>
      <c r="D54" s="126" t="s">
        <v>518</v>
      </c>
      <c r="E54" s="240" t="s">
        <v>519</v>
      </c>
      <c r="F54" s="241" t="s">
        <v>520</v>
      </c>
      <c r="G54" s="252" t="s">
        <v>521</v>
      </c>
      <c r="H54" s="276" t="s">
        <v>522</v>
      </c>
      <c r="I54" s="126" t="s">
        <v>18459</v>
      </c>
    </row>
    <row r="55" spans="1:9" ht="370.5">
      <c r="A55" s="126" t="str">
        <f t="shared" si="0"/>
        <v>InstructionsA58</v>
      </c>
      <c r="B55" s="126" t="s">
        <v>367</v>
      </c>
      <c r="C55" s="126" t="s">
        <v>523</v>
      </c>
      <c r="D55" s="126" t="s">
        <v>524</v>
      </c>
      <c r="E55" s="240" t="s">
        <v>525</v>
      </c>
      <c r="F55" s="241" t="s">
        <v>526</v>
      </c>
      <c r="G55" s="251" t="s">
        <v>527</v>
      </c>
      <c r="H55" s="276" t="s">
        <v>528</v>
      </c>
      <c r="I55" s="126" t="s">
        <v>18466</v>
      </c>
    </row>
    <row r="56" spans="1:9" ht="85.5">
      <c r="A56" s="126" t="str">
        <f t="shared" si="0"/>
        <v>InstructionsA59</v>
      </c>
      <c r="B56" s="126" t="s">
        <v>367</v>
      </c>
      <c r="C56" s="126" t="s">
        <v>529</v>
      </c>
      <c r="D56" s="126" t="s">
        <v>530</v>
      </c>
      <c r="E56" s="240" t="s">
        <v>531</v>
      </c>
      <c r="F56" s="241" t="s">
        <v>532</v>
      </c>
      <c r="G56" s="126" t="s">
        <v>533</v>
      </c>
      <c r="H56" s="276" t="s">
        <v>534</v>
      </c>
      <c r="I56" s="126" t="s">
        <v>18460</v>
      </c>
    </row>
    <row r="57" spans="1:9" ht="185.25">
      <c r="A57" s="126" t="str">
        <f t="shared" si="0"/>
        <v>InstructionsA60</v>
      </c>
      <c r="B57" s="126" t="s">
        <v>367</v>
      </c>
      <c r="C57" s="126" t="s">
        <v>535</v>
      </c>
      <c r="D57" s="126" t="s">
        <v>536</v>
      </c>
      <c r="E57" s="240" t="s">
        <v>537</v>
      </c>
      <c r="F57" s="241" t="s">
        <v>538</v>
      </c>
      <c r="G57" s="251" t="s">
        <v>539</v>
      </c>
      <c r="H57" s="276" t="s">
        <v>540</v>
      </c>
      <c r="I57" s="126" t="s">
        <v>18461</v>
      </c>
    </row>
    <row r="58" spans="1:9" ht="213.75">
      <c r="A58" s="126" t="str">
        <f t="shared" si="0"/>
        <v>InstructionsA61</v>
      </c>
      <c r="B58" s="126" t="s">
        <v>367</v>
      </c>
      <c r="C58" s="126" t="s">
        <v>541</v>
      </c>
      <c r="D58" s="126" t="s">
        <v>542</v>
      </c>
      <c r="E58" s="240" t="s">
        <v>543</v>
      </c>
      <c r="F58" s="241" t="s">
        <v>544</v>
      </c>
      <c r="G58" s="251" t="s">
        <v>545</v>
      </c>
      <c r="H58" s="276" t="s">
        <v>546</v>
      </c>
      <c r="I58" s="126" t="s">
        <v>18462</v>
      </c>
    </row>
    <row r="59" spans="1:9" ht="120">
      <c r="A59" s="126" t="str">
        <f>B59&amp;C59</f>
        <v>InstructionsA62</v>
      </c>
      <c r="B59" s="126" t="s">
        <v>367</v>
      </c>
      <c r="C59" s="126" t="s">
        <v>547</v>
      </c>
      <c r="D59" s="126" t="s">
        <v>548</v>
      </c>
      <c r="E59" s="274" t="s">
        <v>549</v>
      </c>
      <c r="F59" s="271" t="s">
        <v>550</v>
      </c>
      <c r="G59" s="251" t="s">
        <v>551</v>
      </c>
      <c r="H59" s="281" t="s">
        <v>552</v>
      </c>
      <c r="I59" s="126" t="s">
        <v>18463</v>
      </c>
    </row>
    <row r="60" spans="1:9" ht="42.75">
      <c r="A60" s="126" t="str">
        <f t="shared" si="0"/>
        <v>InstructionsA63</v>
      </c>
      <c r="B60" s="126" t="s">
        <v>367</v>
      </c>
      <c r="C60" s="126" t="s">
        <v>553</v>
      </c>
      <c r="D60" s="126" t="s">
        <v>554</v>
      </c>
      <c r="E60" s="240" t="s">
        <v>555</v>
      </c>
      <c r="F60" s="241" t="s">
        <v>556</v>
      </c>
      <c r="G60" s="126" t="s">
        <v>557</v>
      </c>
      <c r="H60" s="276" t="s">
        <v>558</v>
      </c>
      <c r="I60" s="126" t="s">
        <v>18464</v>
      </c>
    </row>
    <row r="61" spans="1:9" ht="28.5">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85.5">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71.25">
      <c r="A63" s="126" t="str">
        <f t="shared" si="4"/>
        <v>InstructionsA67</v>
      </c>
      <c r="B63" s="126" t="s">
        <v>367</v>
      </c>
      <c r="C63" s="126" t="s">
        <v>565</v>
      </c>
      <c r="D63" s="126" t="s">
        <v>19396</v>
      </c>
      <c r="E63" s="240" t="s">
        <v>19397</v>
      </c>
      <c r="F63" s="241" t="s">
        <v>19398</v>
      </c>
      <c r="G63" s="126" t="s">
        <v>19399</v>
      </c>
      <c r="H63" s="276" t="s">
        <v>19400</v>
      </c>
      <c r="I63" s="126" t="s">
        <v>19401</v>
      </c>
    </row>
    <row r="64" spans="1:9" ht="42.75">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128.25">
      <c r="A65" s="126" t="str">
        <f t="shared" si="5"/>
        <v>InstructionsA69</v>
      </c>
      <c r="B65" s="126" t="s">
        <v>367</v>
      </c>
      <c r="C65" s="126" t="s">
        <v>577</v>
      </c>
      <c r="D65" s="126" t="s">
        <v>19408</v>
      </c>
      <c r="E65" s="240" t="s">
        <v>19409</v>
      </c>
      <c r="F65" s="241" t="s">
        <v>19410</v>
      </c>
      <c r="G65" s="126" t="s">
        <v>19411</v>
      </c>
      <c r="H65" s="276" t="s">
        <v>19412</v>
      </c>
      <c r="I65" s="126" t="s">
        <v>19413</v>
      </c>
    </row>
    <row r="66" spans="1:9" ht="42.75">
      <c r="A66" s="126" t="str">
        <f t="shared" si="5"/>
        <v>InstructionsA70</v>
      </c>
      <c r="B66" s="126" t="s">
        <v>367</v>
      </c>
      <c r="C66" s="126" t="s">
        <v>583</v>
      </c>
      <c r="D66" s="126" t="s">
        <v>19414</v>
      </c>
      <c r="E66" s="240" t="s">
        <v>19415</v>
      </c>
      <c r="F66" s="241" t="s">
        <v>19416</v>
      </c>
      <c r="G66" s="126" t="s">
        <v>19417</v>
      </c>
      <c r="H66" s="276" t="s">
        <v>19418</v>
      </c>
      <c r="I66" s="126" t="s">
        <v>19419</v>
      </c>
    </row>
    <row r="67" spans="1:9" ht="42.75">
      <c r="A67" s="126" t="str">
        <f t="shared" si="5"/>
        <v>InstructionsA71</v>
      </c>
      <c r="B67" s="126" t="s">
        <v>367</v>
      </c>
      <c r="C67" s="126" t="s">
        <v>589</v>
      </c>
      <c r="D67" s="126" t="s">
        <v>19420</v>
      </c>
      <c r="E67" s="240" t="s">
        <v>19421</v>
      </c>
      <c r="F67" s="241" t="s">
        <v>19422</v>
      </c>
      <c r="G67" s="126" t="s">
        <v>19423</v>
      </c>
      <c r="H67" s="276" t="s">
        <v>19424</v>
      </c>
      <c r="I67" s="126" t="s">
        <v>19425</v>
      </c>
    </row>
    <row r="68" spans="1:9" ht="42.75">
      <c r="A68" s="126" t="str">
        <f t="shared" si="5"/>
        <v>InstructionsA72</v>
      </c>
      <c r="B68" s="126" t="s">
        <v>367</v>
      </c>
      <c r="C68" s="126" t="s">
        <v>595</v>
      </c>
      <c r="D68" s="126" t="s">
        <v>19426</v>
      </c>
      <c r="E68" s="240" t="s">
        <v>19427</v>
      </c>
      <c r="F68" s="241" t="s">
        <v>19428</v>
      </c>
      <c r="G68" s="126" t="s">
        <v>19429</v>
      </c>
      <c r="H68" s="276" t="s">
        <v>19430</v>
      </c>
      <c r="I68" s="126" t="s">
        <v>19431</v>
      </c>
    </row>
    <row r="69" spans="1:9" ht="42.75">
      <c r="A69" s="126" t="str">
        <f t="shared" si="5"/>
        <v>InstructionsA73</v>
      </c>
      <c r="B69" s="126" t="s">
        <v>367</v>
      </c>
      <c r="C69" s="126" t="s">
        <v>601</v>
      </c>
      <c r="D69" s="126" t="s">
        <v>19432</v>
      </c>
      <c r="E69" s="240" t="s">
        <v>19433</v>
      </c>
      <c r="F69" s="241" t="s">
        <v>19434</v>
      </c>
      <c r="G69" s="126" t="s">
        <v>19435</v>
      </c>
      <c r="H69" s="276" t="s">
        <v>19436</v>
      </c>
      <c r="I69" s="126" t="s">
        <v>19437</v>
      </c>
    </row>
    <row r="70" spans="1:9" ht="71.25">
      <c r="A70" s="126" t="str">
        <f t="shared" si="5"/>
        <v>InstructionsA74</v>
      </c>
      <c r="B70" s="126" t="s">
        <v>367</v>
      </c>
      <c r="C70" s="126" t="s">
        <v>19469</v>
      </c>
      <c r="D70" s="126" t="s">
        <v>19438</v>
      </c>
      <c r="E70" s="240" t="s">
        <v>19439</v>
      </c>
      <c r="F70" s="241" t="s">
        <v>19440</v>
      </c>
      <c r="G70" s="126" t="s">
        <v>19441</v>
      </c>
      <c r="H70" s="276" t="s">
        <v>19442</v>
      </c>
      <c r="I70" s="126" t="s">
        <v>19443</v>
      </c>
    </row>
    <row r="71" spans="1:9" ht="242.25">
      <c r="A71" s="126" t="str">
        <f t="shared" si="5"/>
        <v>InstructionsA75</v>
      </c>
      <c r="B71" s="126" t="s">
        <v>367</v>
      </c>
      <c r="C71" s="126" t="s">
        <v>19470</v>
      </c>
      <c r="D71" s="126" t="s">
        <v>19444</v>
      </c>
      <c r="E71" s="240" t="s">
        <v>19445</v>
      </c>
      <c r="F71" s="241" t="s">
        <v>19446</v>
      </c>
      <c r="G71" s="126" t="s">
        <v>19447</v>
      </c>
      <c r="H71" s="276" t="s">
        <v>19448</v>
      </c>
      <c r="I71" s="126" t="s">
        <v>19449</v>
      </c>
    </row>
    <row r="72" spans="1:9" ht="85.5">
      <c r="A72" s="126" t="str">
        <f t="shared" si="5"/>
        <v>InstructionsA76</v>
      </c>
      <c r="B72" s="126" t="s">
        <v>367</v>
      </c>
      <c r="C72" s="126" t="s">
        <v>19471</v>
      </c>
      <c r="D72" s="126" t="s">
        <v>19450</v>
      </c>
      <c r="E72" s="240" t="s">
        <v>19451</v>
      </c>
      <c r="F72" s="241" t="s">
        <v>19452</v>
      </c>
      <c r="G72" s="126" t="s">
        <v>19453</v>
      </c>
      <c r="H72" s="276" t="s">
        <v>19454</v>
      </c>
      <c r="I72" s="126" t="s">
        <v>19455</v>
      </c>
    </row>
    <row r="73" spans="1:9" ht="142.5">
      <c r="A73" s="126" t="str">
        <f t="shared" si="5"/>
        <v>InstructionsA77</v>
      </c>
      <c r="B73" s="126" t="s">
        <v>367</v>
      </c>
      <c r="C73" s="126" t="s">
        <v>19472</v>
      </c>
      <c r="D73" s="126" t="s">
        <v>19456</v>
      </c>
      <c r="E73" s="240" t="s">
        <v>19457</v>
      </c>
      <c r="F73" s="241" t="s">
        <v>19458</v>
      </c>
      <c r="G73" s="126" t="s">
        <v>19459</v>
      </c>
      <c r="H73" s="276" t="s">
        <v>19460</v>
      </c>
      <c r="I73" s="126" t="s">
        <v>19461</v>
      </c>
    </row>
    <row r="74" spans="1:9" ht="42.75">
      <c r="A74" s="126" t="str">
        <f t="shared" si="5"/>
        <v>InstructionsA78</v>
      </c>
      <c r="B74" s="126" t="s">
        <v>367</v>
      </c>
      <c r="C74" s="126" t="s">
        <v>19473</v>
      </c>
      <c r="D74" s="126" t="s">
        <v>19462</v>
      </c>
      <c r="E74" s="240" t="s">
        <v>19463</v>
      </c>
      <c r="F74" s="241" t="s">
        <v>19464</v>
      </c>
      <c r="G74" s="126" t="s">
        <v>19465</v>
      </c>
      <c r="H74" s="276" t="s">
        <v>19466</v>
      </c>
      <c r="I74" s="126" t="s">
        <v>19467</v>
      </c>
    </row>
    <row r="75" spans="1:9" ht="199.5">
      <c r="A75" s="126" t="str">
        <f>B75&amp;C75</f>
        <v>InstructionsA80</v>
      </c>
      <c r="B75" s="126" t="s">
        <v>367</v>
      </c>
      <c r="C75" s="126" t="s">
        <v>19474</v>
      </c>
      <c r="D75" s="126" t="s">
        <v>560</v>
      </c>
      <c r="E75" s="240" t="s">
        <v>561</v>
      </c>
      <c r="F75" s="241" t="s">
        <v>562</v>
      </c>
      <c r="G75" s="126" t="s">
        <v>563</v>
      </c>
      <c r="H75" s="279" t="s">
        <v>564</v>
      </c>
      <c r="I75" s="126" t="s">
        <v>18465</v>
      </c>
    </row>
    <row r="76" spans="1:9" ht="28.5">
      <c r="A76" s="126" t="str">
        <f t="shared" si="0"/>
        <v>InstructionsA82</v>
      </c>
      <c r="B76" s="126" t="s">
        <v>367</v>
      </c>
      <c r="C76" s="126" t="s">
        <v>19475</v>
      </c>
      <c r="D76" s="126" t="s">
        <v>566</v>
      </c>
      <c r="E76" s="240" t="s">
        <v>567</v>
      </c>
      <c r="F76" s="241" t="s">
        <v>568</v>
      </c>
      <c r="G76" s="126" t="s">
        <v>569</v>
      </c>
      <c r="H76" s="279" t="s">
        <v>570</v>
      </c>
      <c r="I76" s="126" t="s">
        <v>18467</v>
      </c>
    </row>
    <row r="77" spans="1:9" ht="327.75">
      <c r="A77" s="126" t="str">
        <f t="shared" si="0"/>
        <v>InstructionsA83</v>
      </c>
      <c r="B77" s="126" t="s">
        <v>367</v>
      </c>
      <c r="C77" s="126" t="s">
        <v>19476</v>
      </c>
      <c r="D77" s="126" t="s">
        <v>572</v>
      </c>
      <c r="E77" s="240" t="s">
        <v>573</v>
      </c>
      <c r="F77" s="241" t="s">
        <v>574</v>
      </c>
      <c r="G77" s="251" t="s">
        <v>575</v>
      </c>
      <c r="H77" s="276" t="s">
        <v>576</v>
      </c>
      <c r="I77" s="126" t="s">
        <v>18473</v>
      </c>
    </row>
    <row r="78" spans="1:9" ht="185.25">
      <c r="A78" s="126" t="str">
        <f t="shared" si="0"/>
        <v>InstructionsA84</v>
      </c>
      <c r="B78" s="126" t="s">
        <v>367</v>
      </c>
      <c r="C78" s="126" t="s">
        <v>19477</v>
      </c>
      <c r="D78" s="126" t="s">
        <v>578</v>
      </c>
      <c r="E78" s="240" t="s">
        <v>579</v>
      </c>
      <c r="F78" s="241" t="s">
        <v>580</v>
      </c>
      <c r="G78" s="251" t="s">
        <v>581</v>
      </c>
      <c r="H78" s="276" t="s">
        <v>582</v>
      </c>
      <c r="I78" s="126" t="s">
        <v>18468</v>
      </c>
    </row>
    <row r="79" spans="1:9" ht="156.75">
      <c r="A79" s="126" t="str">
        <f t="shared" si="0"/>
        <v>InstructionsA85</v>
      </c>
      <c r="B79" s="126" t="s">
        <v>367</v>
      </c>
      <c r="C79" s="126" t="s">
        <v>19478</v>
      </c>
      <c r="D79" s="126" t="s">
        <v>584</v>
      </c>
      <c r="E79" s="240" t="s">
        <v>585</v>
      </c>
      <c r="F79" s="241" t="s">
        <v>586</v>
      </c>
      <c r="G79" s="251" t="s">
        <v>587</v>
      </c>
      <c r="H79" s="276" t="s">
        <v>588</v>
      </c>
      <c r="I79" s="126" t="s">
        <v>18469</v>
      </c>
    </row>
    <row r="80" spans="1:9" ht="327.75">
      <c r="A80" s="126" t="str">
        <f t="shared" si="0"/>
        <v>InstructionsA86</v>
      </c>
      <c r="B80" s="126" t="s">
        <v>367</v>
      </c>
      <c r="C80" s="126" t="s">
        <v>19479</v>
      </c>
      <c r="D80" s="126" t="s">
        <v>590</v>
      </c>
      <c r="E80" s="240" t="s">
        <v>591</v>
      </c>
      <c r="F80" s="241" t="s">
        <v>592</v>
      </c>
      <c r="G80" s="251" t="s">
        <v>593</v>
      </c>
      <c r="H80" s="276" t="s">
        <v>594</v>
      </c>
      <c r="I80" s="126" t="s">
        <v>18470</v>
      </c>
    </row>
    <row r="81" spans="1:9" ht="114">
      <c r="A81" s="126" t="str">
        <f t="shared" si="0"/>
        <v>InstructionsA87</v>
      </c>
      <c r="B81" s="126" t="s">
        <v>367</v>
      </c>
      <c r="C81" s="126" t="s">
        <v>19480</v>
      </c>
      <c r="D81" s="126" t="s">
        <v>596</v>
      </c>
      <c r="E81" s="240" t="s">
        <v>597</v>
      </c>
      <c r="F81" s="241" t="s">
        <v>598</v>
      </c>
      <c r="G81" s="251" t="s">
        <v>599</v>
      </c>
      <c r="H81" s="276" t="s">
        <v>600</v>
      </c>
      <c r="I81" s="126" t="s">
        <v>18471</v>
      </c>
    </row>
    <row r="82" spans="1:9" ht="57">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c r="A96" s="126" t="str">
        <f t="shared" si="7"/>
        <v>DefinitionsB15</v>
      </c>
      <c r="B96" s="126" t="s">
        <v>607</v>
      </c>
      <c r="C96" s="126" t="s">
        <v>682</v>
      </c>
      <c r="D96" s="246" t="s">
        <v>660</v>
      </c>
      <c r="E96" s="246" t="s">
        <v>661</v>
      </c>
      <c r="F96" s="254" t="s">
        <v>662</v>
      </c>
      <c r="G96" s="255" t="s">
        <v>663</v>
      </c>
      <c r="H96" s="276" t="s">
        <v>664</v>
      </c>
      <c r="I96" s="188" t="s">
        <v>18487</v>
      </c>
    </row>
    <row r="97" spans="1:9">
      <c r="A97" s="126" t="str">
        <f t="shared" si="7"/>
        <v>DefinitionsB16</v>
      </c>
      <c r="B97" s="126" t="s">
        <v>607</v>
      </c>
      <c r="C97" s="126" t="s">
        <v>688</v>
      </c>
      <c r="D97" s="246" t="s">
        <v>666</v>
      </c>
      <c r="E97" s="246" t="s">
        <v>667</v>
      </c>
      <c r="F97" s="254" t="s">
        <v>668</v>
      </c>
      <c r="G97" s="256" t="s">
        <v>669</v>
      </c>
      <c r="H97" s="276" t="s">
        <v>18485</v>
      </c>
      <c r="I97" s="188" t="s">
        <v>18488</v>
      </c>
    </row>
    <row r="98" spans="1:9">
      <c r="A98" s="126" t="str">
        <f t="shared" si="7"/>
        <v>DefinitionsB17</v>
      </c>
      <c r="B98" s="126" t="s">
        <v>607</v>
      </c>
      <c r="C98" s="126" t="s">
        <v>691</v>
      </c>
      <c r="D98" s="246" t="s">
        <v>19856</v>
      </c>
      <c r="E98" s="246" t="s">
        <v>19857</v>
      </c>
      <c r="F98" s="254" t="s">
        <v>19868</v>
      </c>
      <c r="G98" s="256" t="s">
        <v>19858</v>
      </c>
      <c r="H98" s="280" t="s">
        <v>19869</v>
      </c>
      <c r="I98" s="246" t="s">
        <v>19859</v>
      </c>
    </row>
    <row r="99" spans="1:9">
      <c r="A99" s="126" t="str">
        <f t="shared" si="7"/>
        <v>DefinitionsB18</v>
      </c>
      <c r="B99" s="126" t="s">
        <v>607</v>
      </c>
      <c r="C99" s="126" t="s">
        <v>697</v>
      </c>
      <c r="D99" s="246" t="s">
        <v>19309</v>
      </c>
      <c r="E99" s="246" t="s">
        <v>19554</v>
      </c>
      <c r="F99" s="246" t="s">
        <v>19965</v>
      </c>
      <c r="G99" s="246" t="s">
        <v>19555</v>
      </c>
      <c r="H99" s="246" t="s">
        <v>19556</v>
      </c>
      <c r="I99" s="246" t="s">
        <v>19557</v>
      </c>
    </row>
    <row r="100" spans="1:9">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7">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ht="27">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2.7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5.5">
      <c r="A111" s="126" t="str">
        <f t="shared" si="7"/>
        <v>DefinitionsC3</v>
      </c>
      <c r="B111" s="126" t="s">
        <v>607</v>
      </c>
      <c r="C111" s="126" t="s">
        <v>727</v>
      </c>
      <c r="D111" s="126" t="s">
        <v>728</v>
      </c>
      <c r="E111" s="240" t="s">
        <v>729</v>
      </c>
      <c r="F111" s="241" t="s">
        <v>730</v>
      </c>
      <c r="G111" s="126" t="s">
        <v>731</v>
      </c>
      <c r="H111" s="276" t="s">
        <v>732</v>
      </c>
      <c r="I111" s="126" t="s">
        <v>18494</v>
      </c>
    </row>
    <row r="112" spans="1:9" ht="71.25">
      <c r="A112" s="126" t="str">
        <f t="shared" si="7"/>
        <v>DefinitionsC4</v>
      </c>
      <c r="B112" s="126" t="s">
        <v>607</v>
      </c>
      <c r="C112" s="126" t="s">
        <v>733</v>
      </c>
      <c r="D112" s="126" t="s">
        <v>734</v>
      </c>
      <c r="E112" s="244" t="s">
        <v>735</v>
      </c>
      <c r="F112" s="241" t="s">
        <v>736</v>
      </c>
      <c r="G112" s="248" t="s">
        <v>737</v>
      </c>
      <c r="H112" s="276" t="s">
        <v>738</v>
      </c>
      <c r="I112" s="289" t="s">
        <v>18490</v>
      </c>
    </row>
    <row r="113" spans="1:9" ht="213.75">
      <c r="A113" s="126" t="str">
        <f t="shared" si="7"/>
        <v>DefinitionsC5</v>
      </c>
      <c r="B113" s="126" t="s">
        <v>607</v>
      </c>
      <c r="C113" s="126" t="s">
        <v>739</v>
      </c>
      <c r="D113" s="126" t="s">
        <v>740</v>
      </c>
      <c r="E113" s="240" t="s">
        <v>741</v>
      </c>
      <c r="F113" s="241" t="s">
        <v>742</v>
      </c>
      <c r="G113" s="126" t="s">
        <v>743</v>
      </c>
      <c r="H113" s="276" t="s">
        <v>744</v>
      </c>
      <c r="I113" s="126" t="s">
        <v>18495</v>
      </c>
    </row>
    <row r="114" spans="1:9" ht="128.25">
      <c r="A114" s="126" t="str">
        <f t="shared" si="7"/>
        <v>DefinitionsC6</v>
      </c>
      <c r="B114" s="126" t="s">
        <v>607</v>
      </c>
      <c r="C114" s="126" t="s">
        <v>745</v>
      </c>
      <c r="D114" s="126" t="s">
        <v>19314</v>
      </c>
      <c r="E114" s="240" t="s">
        <v>19344</v>
      </c>
      <c r="F114" s="241" t="s">
        <v>19899</v>
      </c>
      <c r="G114" s="126" t="s">
        <v>19345</v>
      </c>
      <c r="H114" s="276" t="s">
        <v>19346</v>
      </c>
      <c r="I114" s="126" t="s">
        <v>19347</v>
      </c>
    </row>
    <row r="115" spans="1:9" ht="185.25">
      <c r="A115" s="126" t="str">
        <f t="shared" si="7"/>
        <v>DefinitionsC7</v>
      </c>
      <c r="B115" s="126" t="s">
        <v>607</v>
      </c>
      <c r="C115" s="126" t="s">
        <v>751</v>
      </c>
      <c r="D115" s="126" t="s">
        <v>746</v>
      </c>
      <c r="E115" s="240" t="s">
        <v>747</v>
      </c>
      <c r="F115" s="241" t="s">
        <v>748</v>
      </c>
      <c r="G115" s="126" t="s">
        <v>749</v>
      </c>
      <c r="H115" s="276" t="s">
        <v>750</v>
      </c>
      <c r="I115" s="126" t="s">
        <v>18496</v>
      </c>
    </row>
    <row r="116" spans="1:9" ht="156.75">
      <c r="A116" s="126" t="str">
        <f t="shared" si="7"/>
        <v>DefinitionsC8</v>
      </c>
      <c r="B116" s="126" t="s">
        <v>607</v>
      </c>
      <c r="C116" s="126" t="s">
        <v>757</v>
      </c>
      <c r="D116" s="126" t="s">
        <v>752</v>
      </c>
      <c r="E116" s="240" t="s">
        <v>753</v>
      </c>
      <c r="F116" s="241" t="s">
        <v>754</v>
      </c>
      <c r="G116" s="126" t="s">
        <v>755</v>
      </c>
      <c r="H116" s="276" t="s">
        <v>756</v>
      </c>
      <c r="I116" s="126" t="s">
        <v>18499</v>
      </c>
    </row>
    <row r="117" spans="1:9" ht="128.25">
      <c r="A117" s="126" t="str">
        <f t="shared" si="7"/>
        <v>DefinitionsC9</v>
      </c>
      <c r="B117" s="126" t="s">
        <v>607</v>
      </c>
      <c r="C117" s="126" t="s">
        <v>763</v>
      </c>
      <c r="D117" s="347" t="s">
        <v>19317</v>
      </c>
      <c r="E117" s="244" t="s">
        <v>19356</v>
      </c>
      <c r="F117" s="375" t="s">
        <v>19357</v>
      </c>
      <c r="G117" s="376" t="s">
        <v>19358</v>
      </c>
      <c r="H117" s="276" t="s">
        <v>19359</v>
      </c>
      <c r="I117" s="126" t="s">
        <v>19360</v>
      </c>
    </row>
    <row r="118" spans="1:9" ht="114">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56.75">
      <c r="A119" s="126" t="str">
        <f t="shared" si="7"/>
        <v>DefinitionsC11</v>
      </c>
      <c r="B119" s="126" t="s">
        <v>607</v>
      </c>
      <c r="C119" s="126" t="s">
        <v>770</v>
      </c>
      <c r="D119" s="126" t="s">
        <v>758</v>
      </c>
      <c r="E119" s="240" t="s">
        <v>759</v>
      </c>
      <c r="F119" s="241" t="s">
        <v>760</v>
      </c>
      <c r="G119" s="126" t="s">
        <v>761</v>
      </c>
      <c r="H119" s="276" t="s">
        <v>762</v>
      </c>
      <c r="I119" s="126" t="s">
        <v>18498</v>
      </c>
    </row>
    <row r="120" spans="1:9" ht="71.25">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71">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42.25">
      <c r="A122" s="126" t="str">
        <f t="shared" si="7"/>
        <v>DefinitionsC14</v>
      </c>
      <c r="B122" s="126" t="s">
        <v>607</v>
      </c>
      <c r="C122" s="126" t="s">
        <v>783</v>
      </c>
      <c r="D122" s="126" t="s">
        <v>765</v>
      </c>
      <c r="E122" s="240" t="s">
        <v>766</v>
      </c>
      <c r="F122" s="241" t="s">
        <v>767</v>
      </c>
      <c r="G122" s="126" t="s">
        <v>768</v>
      </c>
      <c r="H122" s="276" t="s">
        <v>769</v>
      </c>
      <c r="I122" s="126" t="s">
        <v>18500</v>
      </c>
    </row>
    <row r="123" spans="1:9" ht="41.4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4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56.75">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42.5">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99.5">
      <c r="A127" s="126" t="str">
        <f t="shared" si="7"/>
        <v>DefinitionsC19</v>
      </c>
      <c r="B127" s="126" t="s">
        <v>607</v>
      </c>
      <c r="C127" s="126" t="s">
        <v>803</v>
      </c>
      <c r="D127" s="246" t="s">
        <v>19980</v>
      </c>
      <c r="E127" s="247" t="s">
        <v>19982</v>
      </c>
      <c r="F127" s="254" t="s">
        <v>19981</v>
      </c>
      <c r="G127" s="256" t="s">
        <v>19983</v>
      </c>
      <c r="H127" s="280" t="s">
        <v>19984</v>
      </c>
      <c r="I127" s="246" t="s">
        <v>19985</v>
      </c>
    </row>
    <row r="128" spans="1:9" ht="71.25">
      <c r="A128" s="126" t="str">
        <f t="shared" si="7"/>
        <v>DefinitionsC20</v>
      </c>
      <c r="B128" s="126" t="s">
        <v>607</v>
      </c>
      <c r="C128" s="126" t="s">
        <v>809</v>
      </c>
      <c r="D128" s="126" t="s">
        <v>784</v>
      </c>
      <c r="E128" s="240" t="s">
        <v>785</v>
      </c>
      <c r="F128" s="241" t="s">
        <v>786</v>
      </c>
      <c r="G128" s="126" t="s">
        <v>787</v>
      </c>
      <c r="H128" s="276" t="s">
        <v>788</v>
      </c>
      <c r="I128" s="126" t="s">
        <v>18501</v>
      </c>
    </row>
    <row r="129" spans="1:9" ht="242.25">
      <c r="A129" s="126" t="str">
        <f t="shared" si="7"/>
        <v>DefinitionsC21</v>
      </c>
      <c r="B129" s="126" t="s">
        <v>607</v>
      </c>
      <c r="C129" s="126" t="s">
        <v>815</v>
      </c>
      <c r="D129" s="126" t="s">
        <v>19320</v>
      </c>
      <c r="E129" s="244" t="s">
        <v>19986</v>
      </c>
      <c r="F129" s="385" t="s">
        <v>19987</v>
      </c>
      <c r="G129" s="386" t="s">
        <v>19988</v>
      </c>
      <c r="H129" s="276" t="s">
        <v>19989</v>
      </c>
      <c r="I129" s="246" t="s">
        <v>19990</v>
      </c>
    </row>
    <row r="130" spans="1:9" ht="71.25">
      <c r="A130" s="126" t="str">
        <f t="shared" si="7"/>
        <v>DefinitionsC22</v>
      </c>
      <c r="B130" s="126" t="s">
        <v>607</v>
      </c>
      <c r="C130" s="126" t="s">
        <v>19310</v>
      </c>
      <c r="D130" s="126" t="s">
        <v>791</v>
      </c>
      <c r="E130" s="240" t="s">
        <v>792</v>
      </c>
      <c r="F130" s="241" t="s">
        <v>793</v>
      </c>
      <c r="G130" s="126" t="s">
        <v>794</v>
      </c>
      <c r="H130" s="276" t="s">
        <v>795</v>
      </c>
      <c r="I130" s="126" t="s">
        <v>18502</v>
      </c>
    </row>
    <row r="131" spans="1:9" ht="99.75">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85">
      <c r="A132" s="126" t="str">
        <f t="shared" si="7"/>
        <v>DefinitionsC24</v>
      </c>
      <c r="B132" s="126" t="s">
        <v>607</v>
      </c>
      <c r="C132" s="126" t="s">
        <v>19312</v>
      </c>
      <c r="D132" s="126" t="s">
        <v>798</v>
      </c>
      <c r="E132" s="240" t="s">
        <v>799</v>
      </c>
      <c r="F132" s="241" t="s">
        <v>800</v>
      </c>
      <c r="G132" s="126" t="s">
        <v>801</v>
      </c>
      <c r="H132" s="276" t="s">
        <v>802</v>
      </c>
      <c r="I132" s="126" t="s">
        <v>18504</v>
      </c>
    </row>
    <row r="133" spans="1:9" ht="270.75">
      <c r="A133" s="126" t="str">
        <f t="shared" si="7"/>
        <v>DefinitionsC25</v>
      </c>
      <c r="B133" s="126" t="s">
        <v>607</v>
      </c>
      <c r="C133" s="126" t="s">
        <v>19313</v>
      </c>
      <c r="D133" s="126" t="s">
        <v>804</v>
      </c>
      <c r="E133" s="240" t="s">
        <v>805</v>
      </c>
      <c r="F133" s="241" t="s">
        <v>806</v>
      </c>
      <c r="G133" s="248" t="s">
        <v>807</v>
      </c>
      <c r="H133" s="276" t="s">
        <v>808</v>
      </c>
      <c r="I133" s="126" t="s">
        <v>18505</v>
      </c>
    </row>
    <row r="134" spans="1:9" ht="142.5">
      <c r="A134" s="126" t="str">
        <f t="shared" si="7"/>
        <v>DefinitionsC26</v>
      </c>
      <c r="B134" s="126" t="s">
        <v>607</v>
      </c>
      <c r="C134" s="126" t="s">
        <v>19373</v>
      </c>
      <c r="D134" s="246" t="s">
        <v>810</v>
      </c>
      <c r="E134" s="247" t="s">
        <v>811</v>
      </c>
      <c r="F134" s="254" t="s">
        <v>812</v>
      </c>
      <c r="G134" s="255" t="s">
        <v>813</v>
      </c>
      <c r="H134" s="276" t="s">
        <v>814</v>
      </c>
      <c r="I134" s="126" t="s">
        <v>18506</v>
      </c>
    </row>
    <row r="135" spans="1:9" ht="99.75">
      <c r="A135" s="126" t="str">
        <f t="shared" si="7"/>
        <v>DefinitionsC27</v>
      </c>
      <c r="B135" s="126" t="s">
        <v>607</v>
      </c>
      <c r="C135" s="126" t="s">
        <v>19870</v>
      </c>
      <c r="D135" s="126" t="s">
        <v>816</v>
      </c>
      <c r="E135" s="240" t="s">
        <v>817</v>
      </c>
      <c r="F135" s="241" t="s">
        <v>818</v>
      </c>
      <c r="G135" s="126" t="s">
        <v>819</v>
      </c>
      <c r="H135" s="276" t="s">
        <v>820</v>
      </c>
      <c r="I135" s="126" t="s">
        <v>18507</v>
      </c>
    </row>
    <row r="136" spans="1:9" ht="28.5">
      <c r="A136" s="126" t="str">
        <f t="shared" si="7"/>
        <v>DeclarationD2</v>
      </c>
      <c r="B136" s="126" t="s">
        <v>821</v>
      </c>
      <c r="C136" s="126" t="s">
        <v>822</v>
      </c>
      <c r="D136" s="246" t="s">
        <v>823</v>
      </c>
      <c r="E136" s="246" t="s">
        <v>824</v>
      </c>
      <c r="F136" s="253" t="s">
        <v>825</v>
      </c>
      <c r="G136" s="258" t="s">
        <v>826</v>
      </c>
      <c r="H136" s="276" t="s">
        <v>827</v>
      </c>
      <c r="I136" s="188" t="s">
        <v>18509</v>
      </c>
    </row>
    <row r="137" spans="1:9" ht="28.5">
      <c r="A137" s="126" t="str">
        <f t="shared" si="7"/>
        <v>DeclarationF3</v>
      </c>
      <c r="B137" s="126" t="s">
        <v>821</v>
      </c>
      <c r="C137" s="126" t="s">
        <v>828</v>
      </c>
      <c r="D137" s="126" t="s">
        <v>829</v>
      </c>
      <c r="E137" s="240" t="s">
        <v>830</v>
      </c>
      <c r="F137" s="241" t="s">
        <v>831</v>
      </c>
      <c r="G137" s="126" t="s">
        <v>832</v>
      </c>
      <c r="H137" s="276" t="s">
        <v>833</v>
      </c>
      <c r="I137" s="126" t="s">
        <v>18510</v>
      </c>
    </row>
    <row r="138" spans="1:9" ht="28.5">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5">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75">
      <c r="A143" s="126" t="str">
        <f t="shared" si="7"/>
        <v>DeclarationB8</v>
      </c>
      <c r="B143" s="126" t="s">
        <v>821</v>
      </c>
      <c r="C143" s="126" t="s">
        <v>643</v>
      </c>
      <c r="D143" s="126" t="s">
        <v>859</v>
      </c>
      <c r="E143" s="240" t="s">
        <v>860</v>
      </c>
      <c r="F143" s="241" t="s">
        <v>861</v>
      </c>
      <c r="G143" s="126" t="s">
        <v>862</v>
      </c>
      <c r="H143" s="276" t="s">
        <v>863</v>
      </c>
      <c r="I143" s="126" t="s">
        <v>18515</v>
      </c>
    </row>
    <row r="144" spans="1:9" ht="15.75">
      <c r="A144" s="126" t="str">
        <f t="shared" si="7"/>
        <v>DeclarationB9</v>
      </c>
      <c r="B144" s="126" t="s">
        <v>821</v>
      </c>
      <c r="C144" s="126" t="s">
        <v>649</v>
      </c>
      <c r="D144" s="126" t="s">
        <v>864</v>
      </c>
      <c r="E144" s="240" t="s">
        <v>865</v>
      </c>
      <c r="F144" s="241" t="s">
        <v>866</v>
      </c>
      <c r="G144" s="126" t="s">
        <v>867</v>
      </c>
      <c r="H144" s="276" t="s">
        <v>868</v>
      </c>
      <c r="I144" s="126" t="s">
        <v>18516</v>
      </c>
    </row>
    <row r="145" spans="1:9" ht="28.5">
      <c r="A145" s="126" t="str">
        <f t="shared" si="7"/>
        <v>DeclarationB10</v>
      </c>
      <c r="B145" s="126" t="s">
        <v>821</v>
      </c>
      <c r="C145" s="126" t="s">
        <v>654</v>
      </c>
      <c r="D145" s="126" t="s">
        <v>869</v>
      </c>
      <c r="E145" s="240" t="s">
        <v>870</v>
      </c>
      <c r="F145" s="241" t="s">
        <v>871</v>
      </c>
      <c r="G145" s="126" t="s">
        <v>872</v>
      </c>
      <c r="H145" s="276" t="s">
        <v>873</v>
      </c>
      <c r="I145" s="126" t="s">
        <v>18517</v>
      </c>
    </row>
    <row r="146" spans="1:9" ht="28.5">
      <c r="A146" s="126" t="str">
        <f t="shared" si="7"/>
        <v>DeclarationB10A</v>
      </c>
      <c r="B146" s="126" t="s">
        <v>821</v>
      </c>
      <c r="C146" s="126" t="s">
        <v>874</v>
      </c>
      <c r="D146" s="126" t="s">
        <v>869</v>
      </c>
      <c r="E146" s="240" t="s">
        <v>870</v>
      </c>
      <c r="F146" s="241" t="s">
        <v>875</v>
      </c>
      <c r="G146" s="126" t="s">
        <v>872</v>
      </c>
      <c r="H146" s="276" t="s">
        <v>873</v>
      </c>
      <c r="I146" s="126" t="s">
        <v>18517</v>
      </c>
    </row>
    <row r="147" spans="1:9" ht="28.5">
      <c r="A147" s="126" t="str">
        <f t="shared" si="7"/>
        <v>DeclarationB10C</v>
      </c>
      <c r="B147" s="126" t="s">
        <v>821</v>
      </c>
      <c r="C147" s="126" t="s">
        <v>876</v>
      </c>
      <c r="D147" s="126" t="s">
        <v>877</v>
      </c>
      <c r="E147" s="240" t="s">
        <v>878</v>
      </c>
      <c r="F147" s="241" t="s">
        <v>879</v>
      </c>
      <c r="G147" s="126" t="s">
        <v>880</v>
      </c>
      <c r="H147" s="276" t="s">
        <v>881</v>
      </c>
      <c r="I147" s="126" t="s">
        <v>18518</v>
      </c>
    </row>
    <row r="148" spans="1:9" ht="28.5">
      <c r="A148" s="126" t="str">
        <f t="shared" si="7"/>
        <v>DeclarationB10B</v>
      </c>
      <c r="B148" s="126" t="s">
        <v>821</v>
      </c>
      <c r="C148" s="126" t="s">
        <v>882</v>
      </c>
      <c r="D148" s="126" t="s">
        <v>883</v>
      </c>
      <c r="E148" s="240" t="s">
        <v>884</v>
      </c>
      <c r="F148" s="241" t="s">
        <v>885</v>
      </c>
      <c r="G148" s="126" t="s">
        <v>886</v>
      </c>
      <c r="H148" s="276" t="s">
        <v>887</v>
      </c>
      <c r="I148" s="126" t="s">
        <v>18519</v>
      </c>
    </row>
    <row r="149" spans="1:9" ht="28.5">
      <c r="A149" s="126" t="str">
        <f t="shared" si="7"/>
        <v>DeclarationD11</v>
      </c>
      <c r="B149" s="126" t="s">
        <v>821</v>
      </c>
      <c r="C149" s="126" t="s">
        <v>888</v>
      </c>
      <c r="D149" s="126" t="s">
        <v>889</v>
      </c>
      <c r="E149" s="240" t="s">
        <v>890</v>
      </c>
      <c r="F149" s="241" t="s">
        <v>891</v>
      </c>
      <c r="G149" s="126" t="s">
        <v>892</v>
      </c>
      <c r="H149" s="276" t="s">
        <v>893</v>
      </c>
      <c r="I149" s="126" t="s">
        <v>18520</v>
      </c>
    </row>
    <row r="150" spans="1:9" ht="42.75">
      <c r="A150" s="126" t="str">
        <f t="shared" si="7"/>
        <v>DeclarationB12</v>
      </c>
      <c r="B150" s="126" t="s">
        <v>821</v>
      </c>
      <c r="C150" s="126" t="s">
        <v>18612</v>
      </c>
      <c r="D150" s="246" t="s">
        <v>18611</v>
      </c>
      <c r="E150" s="247" t="s">
        <v>19906</v>
      </c>
      <c r="F150" s="253" t="s">
        <v>19905</v>
      </c>
      <c r="G150" s="246" t="s">
        <v>19907</v>
      </c>
      <c r="H150" s="280" t="s">
        <v>19908</v>
      </c>
      <c r="I150" s="246" t="s">
        <v>19909</v>
      </c>
    </row>
    <row r="151" spans="1:9" ht="28.5">
      <c r="A151" s="126" t="str">
        <f t="shared" ref="A151:A214" si="10">B151&amp;C151</f>
        <v>DeclarationB14</v>
      </c>
      <c r="B151" s="126" t="s">
        <v>821</v>
      </c>
      <c r="C151" s="126" t="s">
        <v>18613</v>
      </c>
      <c r="H151" s="276"/>
      <c r="I151" s="126"/>
    </row>
    <row r="152" spans="1:9" ht="28.5">
      <c r="A152" s="126" t="str">
        <f t="shared" si="10"/>
        <v>DeclarationB16</v>
      </c>
      <c r="B152" s="126" t="s">
        <v>821</v>
      </c>
      <c r="C152" s="126" t="s">
        <v>18599</v>
      </c>
      <c r="D152" s="126" t="s">
        <v>894</v>
      </c>
      <c r="E152" s="240" t="s">
        <v>895</v>
      </c>
      <c r="F152" s="241" t="s">
        <v>896</v>
      </c>
      <c r="G152" s="126" t="s">
        <v>897</v>
      </c>
      <c r="H152" s="276" t="s">
        <v>898</v>
      </c>
      <c r="I152" s="126" t="s">
        <v>18521</v>
      </c>
    </row>
    <row r="153" spans="1:9" ht="28.5">
      <c r="A153" s="126" t="str">
        <f t="shared" si="10"/>
        <v>DeclarationB17</v>
      </c>
      <c r="B153" s="126" t="s">
        <v>821</v>
      </c>
      <c r="C153" s="126" t="s">
        <v>18600</v>
      </c>
      <c r="D153" s="126" t="s">
        <v>899</v>
      </c>
      <c r="E153" s="240" t="s">
        <v>900</v>
      </c>
      <c r="F153" s="241" t="s">
        <v>901</v>
      </c>
      <c r="G153" s="126" t="s">
        <v>902</v>
      </c>
      <c r="H153" s="276" t="s">
        <v>903</v>
      </c>
      <c r="I153" s="126" t="s">
        <v>18522</v>
      </c>
    </row>
    <row r="154" spans="1:9" ht="28.5">
      <c r="A154" s="126" t="str">
        <f t="shared" si="10"/>
        <v>DeclarationB18</v>
      </c>
      <c r="B154" s="126" t="s">
        <v>821</v>
      </c>
      <c r="C154" s="126" t="s">
        <v>18601</v>
      </c>
      <c r="D154" s="126" t="s">
        <v>904</v>
      </c>
      <c r="E154" s="240" t="s">
        <v>905</v>
      </c>
      <c r="F154" s="241" t="s">
        <v>906</v>
      </c>
      <c r="G154" s="126" t="s">
        <v>907</v>
      </c>
      <c r="H154" s="276" t="s">
        <v>908</v>
      </c>
      <c r="I154" s="126" t="s">
        <v>18523</v>
      </c>
    </row>
    <row r="155" spans="1:9" ht="28.5">
      <c r="A155" s="126" t="str">
        <f t="shared" si="10"/>
        <v>DeclarationB19</v>
      </c>
      <c r="B155" s="126" t="s">
        <v>821</v>
      </c>
      <c r="C155" s="126" t="s">
        <v>18602</v>
      </c>
      <c r="D155" s="126" t="s">
        <v>909</v>
      </c>
      <c r="E155" s="240" t="s">
        <v>910</v>
      </c>
      <c r="F155" s="241" t="s">
        <v>911</v>
      </c>
      <c r="G155" s="126" t="s">
        <v>912</v>
      </c>
      <c r="H155" s="276" t="s">
        <v>913</v>
      </c>
      <c r="I155" s="126" t="s">
        <v>18524</v>
      </c>
    </row>
    <row r="156" spans="1:9" ht="28.5">
      <c r="A156" s="126" t="str">
        <f t="shared" si="10"/>
        <v>DeclarationB20</v>
      </c>
      <c r="B156" s="126" t="s">
        <v>821</v>
      </c>
      <c r="C156" s="126" t="s">
        <v>18603</v>
      </c>
      <c r="D156" s="126" t="s">
        <v>914</v>
      </c>
      <c r="E156" s="240" t="s">
        <v>915</v>
      </c>
      <c r="F156" s="241" t="s">
        <v>916</v>
      </c>
      <c r="G156" s="126" t="s">
        <v>917</v>
      </c>
      <c r="H156" s="276" t="s">
        <v>918</v>
      </c>
      <c r="I156" s="126" t="s">
        <v>18525</v>
      </c>
    </row>
    <row r="157" spans="1:9" ht="28.5">
      <c r="A157" s="126" t="str">
        <f t="shared" si="10"/>
        <v>DeclarationB21</v>
      </c>
      <c r="B157" s="126" t="s">
        <v>821</v>
      </c>
      <c r="C157" s="126" t="s">
        <v>18604</v>
      </c>
      <c r="D157" s="126" t="s">
        <v>919</v>
      </c>
      <c r="E157" s="240" t="s">
        <v>920</v>
      </c>
      <c r="F157" s="241" t="s">
        <v>921</v>
      </c>
      <c r="G157" s="126" t="s">
        <v>922</v>
      </c>
      <c r="H157" s="276" t="s">
        <v>923</v>
      </c>
      <c r="I157" s="126" t="s">
        <v>18526</v>
      </c>
    </row>
    <row r="158" spans="1:9" ht="28.5">
      <c r="A158" s="126" t="str">
        <f t="shared" si="10"/>
        <v>DeclarationB22</v>
      </c>
      <c r="B158" s="126" t="s">
        <v>821</v>
      </c>
      <c r="C158" s="126" t="s">
        <v>18605</v>
      </c>
      <c r="D158" s="126" t="s">
        <v>924</v>
      </c>
      <c r="E158" s="240" t="s">
        <v>925</v>
      </c>
      <c r="F158" s="241" t="s">
        <v>926</v>
      </c>
      <c r="G158" s="126" t="s">
        <v>927</v>
      </c>
      <c r="H158" s="276" t="s">
        <v>928</v>
      </c>
      <c r="I158" s="126" t="s">
        <v>18527</v>
      </c>
    </row>
    <row r="159" spans="1:9" ht="28.5">
      <c r="A159" s="126" t="str">
        <f t="shared" si="10"/>
        <v>DeclarationB23</v>
      </c>
      <c r="B159" s="126" t="s">
        <v>821</v>
      </c>
      <c r="C159" s="126" t="s">
        <v>18606</v>
      </c>
      <c r="D159" s="126" t="s">
        <v>929</v>
      </c>
      <c r="E159" s="240" t="s">
        <v>930</v>
      </c>
      <c r="F159" s="241" t="s">
        <v>931</v>
      </c>
      <c r="G159" s="126" t="s">
        <v>932</v>
      </c>
      <c r="H159" s="276" t="s">
        <v>933</v>
      </c>
      <c r="I159" s="126" t="s">
        <v>18528</v>
      </c>
    </row>
    <row r="160" spans="1:9" ht="28.5">
      <c r="A160" s="126" t="str">
        <f t="shared" si="10"/>
        <v>DeclarationB24</v>
      </c>
      <c r="B160" s="126" t="s">
        <v>821</v>
      </c>
      <c r="C160" s="126" t="s">
        <v>18607</v>
      </c>
      <c r="D160" s="126" t="s">
        <v>934</v>
      </c>
      <c r="E160" s="240" t="s">
        <v>935</v>
      </c>
      <c r="F160" s="241" t="s">
        <v>936</v>
      </c>
      <c r="G160" s="126" t="s">
        <v>937</v>
      </c>
      <c r="H160" s="276" t="s">
        <v>938</v>
      </c>
      <c r="I160" s="126" t="s">
        <v>18529</v>
      </c>
    </row>
    <row r="161" spans="1:9" ht="28.5">
      <c r="A161" s="126" t="str">
        <f t="shared" si="10"/>
        <v>DeclarationB25</v>
      </c>
      <c r="B161" s="126" t="s">
        <v>821</v>
      </c>
      <c r="C161" s="126" t="s">
        <v>18608</v>
      </c>
      <c r="D161" s="126" t="s">
        <v>939</v>
      </c>
      <c r="E161" s="240" t="s">
        <v>940</v>
      </c>
      <c r="F161" s="241" t="s">
        <v>941</v>
      </c>
      <c r="G161" s="126" t="s">
        <v>942</v>
      </c>
      <c r="H161" s="276" t="s">
        <v>943</v>
      </c>
      <c r="I161" s="126" t="s">
        <v>18530</v>
      </c>
    </row>
    <row r="162" spans="1:9" ht="28.5">
      <c r="A162" s="126" t="str">
        <f t="shared" si="10"/>
        <v>DeclarationB26</v>
      </c>
      <c r="B162" s="126" t="s">
        <v>821</v>
      </c>
      <c r="C162" s="126" t="s">
        <v>18609</v>
      </c>
      <c r="D162" s="126" t="s">
        <v>944</v>
      </c>
      <c r="E162" s="240" t="s">
        <v>945</v>
      </c>
      <c r="F162" s="241" t="s">
        <v>946</v>
      </c>
      <c r="G162" s="126" t="s">
        <v>947</v>
      </c>
      <c r="H162" s="276" t="s">
        <v>948</v>
      </c>
      <c r="I162" s="126" t="s">
        <v>18531</v>
      </c>
    </row>
    <row r="163" spans="1:9" ht="28.5">
      <c r="A163" s="126" t="str">
        <f t="shared" si="10"/>
        <v>DeclarationB28</v>
      </c>
      <c r="B163" s="126" t="s">
        <v>821</v>
      </c>
      <c r="C163" s="126" t="s">
        <v>18610</v>
      </c>
      <c r="D163" s="126" t="s">
        <v>949</v>
      </c>
      <c r="E163" s="240" t="s">
        <v>950</v>
      </c>
      <c r="F163" s="241" t="s">
        <v>951</v>
      </c>
      <c r="G163" s="126" t="s">
        <v>952</v>
      </c>
      <c r="H163" s="276" t="s">
        <v>953</v>
      </c>
      <c r="I163" s="126" t="s">
        <v>18532</v>
      </c>
    </row>
    <row r="164" spans="1:9" ht="49.5">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8.5">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71.25">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5">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5">
      <c r="A168" s="126" t="str">
        <f t="shared" si="10"/>
        <v>DeclarationB77</v>
      </c>
      <c r="B168" s="126" t="s">
        <v>821</v>
      </c>
      <c r="C168" s="126" t="s">
        <v>18619</v>
      </c>
      <c r="D168" s="126" t="s">
        <v>954</v>
      </c>
      <c r="E168" s="240" t="s">
        <v>955</v>
      </c>
      <c r="F168" s="271" t="s">
        <v>956</v>
      </c>
      <c r="G168" s="126" t="s">
        <v>957</v>
      </c>
      <c r="H168" s="276" t="s">
        <v>958</v>
      </c>
      <c r="I168" s="126" t="s">
        <v>18593</v>
      </c>
    </row>
    <row r="169" spans="1:9" ht="42.75">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7">
      <c r="A170" s="126" t="str">
        <f t="shared" si="10"/>
        <v>DeclarationB101</v>
      </c>
      <c r="B170" s="126" t="s">
        <v>821</v>
      </c>
      <c r="C170" s="126" t="s">
        <v>18621</v>
      </c>
      <c r="D170" s="126" t="s">
        <v>959</v>
      </c>
      <c r="E170" s="244" t="s">
        <v>960</v>
      </c>
      <c r="F170" s="241" t="s">
        <v>961</v>
      </c>
      <c r="G170" s="126" t="s">
        <v>962</v>
      </c>
      <c r="H170" s="276" t="s">
        <v>963</v>
      </c>
      <c r="I170" s="126" t="s">
        <v>18594</v>
      </c>
    </row>
    <row r="171" spans="1:9" ht="28.5">
      <c r="A171" s="126" t="str">
        <f t="shared" si="10"/>
        <v>DeclarationB113</v>
      </c>
      <c r="B171" s="126" t="s">
        <v>821</v>
      </c>
      <c r="C171" s="126" t="s">
        <v>18622</v>
      </c>
      <c r="D171" s="126" t="s">
        <v>964</v>
      </c>
      <c r="E171" s="240" t="s">
        <v>965</v>
      </c>
      <c r="F171" s="241" t="s">
        <v>966</v>
      </c>
      <c r="G171" s="126" t="s">
        <v>967</v>
      </c>
      <c r="H171" s="276" t="s">
        <v>968</v>
      </c>
      <c r="I171" s="126" t="s">
        <v>18541</v>
      </c>
    </row>
    <row r="172" spans="1:9" ht="42.75">
      <c r="A172" s="126" t="str">
        <f t="shared" si="10"/>
        <v>DeclarationB115</v>
      </c>
      <c r="B172" s="126" t="s">
        <v>821</v>
      </c>
      <c r="C172" s="126" t="s">
        <v>18623</v>
      </c>
      <c r="D172" s="126" t="s">
        <v>969</v>
      </c>
      <c r="E172" s="240" t="s">
        <v>12187</v>
      </c>
      <c r="F172" s="271" t="s">
        <v>970</v>
      </c>
      <c r="G172" s="126" t="s">
        <v>971</v>
      </c>
      <c r="H172" s="276" t="s">
        <v>972</v>
      </c>
      <c r="I172" s="126" t="s">
        <v>18536</v>
      </c>
    </row>
    <row r="173" spans="1:9" ht="57">
      <c r="A173" s="126" t="str">
        <f t="shared" si="10"/>
        <v>DeclarationB117</v>
      </c>
      <c r="B173" s="126" t="s">
        <v>821</v>
      </c>
      <c r="C173" s="126" t="s">
        <v>18624</v>
      </c>
      <c r="D173" s="126" t="s">
        <v>973</v>
      </c>
      <c r="E173" s="240" t="s">
        <v>12188</v>
      </c>
      <c r="F173" s="241" t="s">
        <v>974</v>
      </c>
      <c r="G173" s="126" t="s">
        <v>975</v>
      </c>
      <c r="H173" s="276" t="s">
        <v>976</v>
      </c>
      <c r="I173" s="126" t="s">
        <v>18537</v>
      </c>
    </row>
    <row r="174" spans="1:9" ht="57">
      <c r="A174" s="126" t="str">
        <f t="shared" si="10"/>
        <v>Declaration</v>
      </c>
      <c r="B174" s="126" t="s">
        <v>821</v>
      </c>
      <c r="D174" s="126" t="s">
        <v>977</v>
      </c>
      <c r="E174" s="240" t="s">
        <v>978</v>
      </c>
      <c r="F174" s="260" t="s">
        <v>979</v>
      </c>
      <c r="G174" s="126" t="s">
        <v>980</v>
      </c>
      <c r="H174" s="276" t="s">
        <v>981</v>
      </c>
      <c r="I174" s="126"/>
    </row>
    <row r="175" spans="1:9" ht="71.25">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54">
      <c r="A176" s="126" t="str">
        <f t="shared" si="10"/>
        <v>DeclarationB131</v>
      </c>
      <c r="B176" s="126" t="s">
        <v>821</v>
      </c>
      <c r="C176" s="126" t="s">
        <v>18626</v>
      </c>
      <c r="D176" s="126" t="s">
        <v>982</v>
      </c>
      <c r="E176" s="240" t="s">
        <v>12189</v>
      </c>
      <c r="F176" s="241" t="s">
        <v>983</v>
      </c>
      <c r="G176" s="126" t="s">
        <v>984</v>
      </c>
      <c r="H176" s="282" t="s">
        <v>985</v>
      </c>
      <c r="I176" s="126" t="s">
        <v>18533</v>
      </c>
    </row>
    <row r="177" spans="1:9" ht="42.75">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2.75">
      <c r="A178" s="126" t="str">
        <f t="shared" si="10"/>
        <v>DeclarationB135</v>
      </c>
      <c r="B178" s="126" t="s">
        <v>821</v>
      </c>
      <c r="C178" s="126" t="s">
        <v>18628</v>
      </c>
      <c r="D178" s="126" t="s">
        <v>986</v>
      </c>
      <c r="E178" s="240" t="s">
        <v>12190</v>
      </c>
      <c r="F178" s="241" t="s">
        <v>987</v>
      </c>
      <c r="G178" s="126" t="s">
        <v>988</v>
      </c>
      <c r="H178" s="276" t="s">
        <v>989</v>
      </c>
      <c r="I178" s="126" t="s">
        <v>18535</v>
      </c>
    </row>
    <row r="179" spans="1:9" ht="28.5">
      <c r="A179" s="126" t="str">
        <f t="shared" si="10"/>
        <v>DeclarationB137</v>
      </c>
      <c r="B179" s="126" t="s">
        <v>821</v>
      </c>
      <c r="C179" s="126" t="s">
        <v>18629</v>
      </c>
      <c r="D179" s="126" t="s">
        <v>990</v>
      </c>
      <c r="E179" s="240" t="s">
        <v>991</v>
      </c>
      <c r="F179" s="241" t="s">
        <v>992</v>
      </c>
      <c r="G179" s="126" t="s">
        <v>993</v>
      </c>
      <c r="H179" s="282" t="s">
        <v>994</v>
      </c>
      <c r="I179" s="126" t="s">
        <v>18534</v>
      </c>
    </row>
    <row r="180" spans="1:9" ht="28.5">
      <c r="A180" s="126" t="str">
        <f t="shared" si="10"/>
        <v>DeclarationD29</v>
      </c>
      <c r="B180" s="126" t="s">
        <v>821</v>
      </c>
      <c r="C180" s="126" t="s">
        <v>18614</v>
      </c>
      <c r="D180" s="126" t="s">
        <v>995</v>
      </c>
      <c r="E180" s="240" t="s">
        <v>996</v>
      </c>
      <c r="F180" s="241" t="s">
        <v>996</v>
      </c>
      <c r="G180" s="126" t="s">
        <v>997</v>
      </c>
      <c r="H180" s="276" t="s">
        <v>998</v>
      </c>
      <c r="I180" s="126" t="s">
        <v>18542</v>
      </c>
    </row>
    <row r="181" spans="1:9" ht="28.5">
      <c r="A181" s="126" t="str">
        <f t="shared" si="10"/>
        <v>DeclarationB114</v>
      </c>
      <c r="B181" s="126" t="s">
        <v>821</v>
      </c>
      <c r="C181" s="126" t="s">
        <v>18646</v>
      </c>
      <c r="D181" s="126" t="s">
        <v>999</v>
      </c>
      <c r="E181" s="240" t="s">
        <v>1000</v>
      </c>
      <c r="F181" s="241" t="s">
        <v>1001</v>
      </c>
      <c r="G181" s="126" t="s">
        <v>1002</v>
      </c>
      <c r="H181" s="276" t="s">
        <v>999</v>
      </c>
      <c r="I181" s="126" t="s">
        <v>18543</v>
      </c>
    </row>
    <row r="182" spans="1:9" ht="28.5">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5">
      <c r="A183" s="126" t="str">
        <f t="shared" si="10"/>
        <v>Smelter Look-upA1</v>
      </c>
      <c r="B183" s="126" t="s">
        <v>1019</v>
      </c>
      <c r="C183" s="126" t="s">
        <v>368</v>
      </c>
      <c r="D183" s="126" t="s">
        <v>1020</v>
      </c>
      <c r="E183" s="240" t="s">
        <v>1021</v>
      </c>
      <c r="F183" s="271" t="s">
        <v>1022</v>
      </c>
      <c r="G183" s="126" t="s">
        <v>1023</v>
      </c>
      <c r="H183" s="276" t="s">
        <v>1024</v>
      </c>
      <c r="I183" s="126" t="s">
        <v>18548</v>
      </c>
    </row>
    <row r="184" spans="1:9" ht="28.5">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8.5">
      <c r="A185" s="126" t="str">
        <f t="shared" si="10"/>
        <v>Smelter Look-upB4</v>
      </c>
      <c r="B185" s="126" t="s">
        <v>1019</v>
      </c>
      <c r="C185" s="126" t="s">
        <v>619</v>
      </c>
      <c r="D185" s="126" t="s">
        <v>1030</v>
      </c>
      <c r="E185" s="274" t="s">
        <v>1031</v>
      </c>
      <c r="F185" s="271" t="s">
        <v>1032</v>
      </c>
      <c r="G185" s="126" t="s">
        <v>1033</v>
      </c>
      <c r="H185" s="276" t="s">
        <v>1034</v>
      </c>
      <c r="I185" s="188" t="s">
        <v>18550</v>
      </c>
    </row>
    <row r="186" spans="1:9" ht="28.5">
      <c r="A186" s="126" t="str">
        <f t="shared" si="10"/>
        <v>Smelter Look-up</v>
      </c>
      <c r="B186" s="126" t="s">
        <v>1019</v>
      </c>
      <c r="D186" s="126" t="s">
        <v>1035</v>
      </c>
      <c r="E186" s="382"/>
      <c r="F186" s="241" t="s">
        <v>1036</v>
      </c>
      <c r="G186" s="126" t="s">
        <v>1037</v>
      </c>
      <c r="H186" s="276" t="s">
        <v>1038</v>
      </c>
      <c r="I186" s="188" t="s">
        <v>18551</v>
      </c>
    </row>
    <row r="187" spans="1:9" ht="28.5">
      <c r="A187" s="126" t="str">
        <f t="shared" si="10"/>
        <v>Smelter Look-upC4</v>
      </c>
      <c r="B187" s="126" t="s">
        <v>1019</v>
      </c>
      <c r="C187" s="126" t="s">
        <v>733</v>
      </c>
      <c r="D187" s="126" t="s">
        <v>1039</v>
      </c>
      <c r="E187" s="261" t="s">
        <v>1040</v>
      </c>
      <c r="F187" s="241" t="s">
        <v>1041</v>
      </c>
      <c r="G187" s="126" t="s">
        <v>1042</v>
      </c>
      <c r="H187" s="276" t="s">
        <v>1043</v>
      </c>
      <c r="I187" s="188" t="s">
        <v>18552</v>
      </c>
    </row>
    <row r="188" spans="1:9" ht="28.5">
      <c r="A188" s="126" t="str">
        <f t="shared" si="10"/>
        <v>Smelter Look-upD4</v>
      </c>
      <c r="B188" s="126" t="s">
        <v>1019</v>
      </c>
      <c r="C188" s="126" t="s">
        <v>1044</v>
      </c>
      <c r="D188" s="126" t="s">
        <v>1045</v>
      </c>
      <c r="E188" s="261"/>
      <c r="F188" s="241" t="s">
        <v>1046</v>
      </c>
      <c r="G188" s="126" t="s">
        <v>1047</v>
      </c>
      <c r="H188" s="276" t="s">
        <v>1048</v>
      </c>
      <c r="I188" s="188" t="s">
        <v>18553</v>
      </c>
    </row>
    <row r="189" spans="1:9" ht="28.5">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8.5">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8.5">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8.5">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8.5">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ht="28.5">
      <c r="A196" s="126" t="str">
        <f t="shared" si="10"/>
        <v>Smelter ListC4</v>
      </c>
      <c r="B196" s="126" t="s">
        <v>1078</v>
      </c>
      <c r="C196" s="126" t="s">
        <v>733</v>
      </c>
      <c r="D196" s="126" t="s">
        <v>1030</v>
      </c>
      <c r="E196" s="274" t="s">
        <v>1031</v>
      </c>
      <c r="F196" s="271" t="s">
        <v>1032</v>
      </c>
      <c r="G196" s="126" t="s">
        <v>1033</v>
      </c>
      <c r="H196" s="276" t="s">
        <v>1034</v>
      </c>
      <c r="I196" s="188" t="s">
        <v>18550</v>
      </c>
    </row>
    <row r="197" spans="1:9" ht="28.5">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75">
      <c r="A198" s="126" t="str">
        <f t="shared" si="10"/>
        <v>Smelter ListE4</v>
      </c>
      <c r="B198" s="126" t="s">
        <v>1078</v>
      </c>
      <c r="C198" s="126" t="s">
        <v>1049</v>
      </c>
      <c r="D198" s="126" t="s">
        <v>1088</v>
      </c>
      <c r="E198" s="240" t="s">
        <v>1089</v>
      </c>
      <c r="F198" s="241" t="s">
        <v>1090</v>
      </c>
      <c r="G198" s="126" t="s">
        <v>1091</v>
      </c>
      <c r="H198" s="276" t="s">
        <v>1092</v>
      </c>
      <c r="I198" s="188" t="s">
        <v>18560</v>
      </c>
    </row>
    <row r="199" spans="1:9" ht="28.5">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ht="28.5">
      <c r="A204" s="126" t="str">
        <f t="shared" si="10"/>
        <v>Smelter ListM4</v>
      </c>
      <c r="B204" s="126" t="s">
        <v>1078</v>
      </c>
      <c r="C204" s="126" t="s">
        <v>1106</v>
      </c>
      <c r="D204" s="126" t="s">
        <v>1107</v>
      </c>
      <c r="E204" s="240" t="s">
        <v>1108</v>
      </c>
      <c r="F204" s="241" t="s">
        <v>1109</v>
      </c>
      <c r="G204" s="126" t="s">
        <v>1110</v>
      </c>
      <c r="H204" s="276" t="s">
        <v>1111</v>
      </c>
      <c r="I204" s="188" t="s">
        <v>18563</v>
      </c>
    </row>
    <row r="205" spans="1:9" ht="28.5">
      <c r="A205" s="126" t="str">
        <f t="shared" si="10"/>
        <v>Smelter ListN4</v>
      </c>
      <c r="B205" s="126" t="s">
        <v>1078</v>
      </c>
      <c r="C205" s="126" t="s">
        <v>1112</v>
      </c>
      <c r="D205" s="126" t="s">
        <v>1113</v>
      </c>
      <c r="E205" s="240" t="s">
        <v>1114</v>
      </c>
      <c r="F205" s="241" t="s">
        <v>1115</v>
      </c>
      <c r="G205" s="126" t="s">
        <v>1116</v>
      </c>
      <c r="H205" s="276" t="s">
        <v>1117</v>
      </c>
      <c r="I205" s="126" t="s">
        <v>18564</v>
      </c>
    </row>
    <row r="206" spans="1:9" ht="42.75">
      <c r="A206" s="126" t="str">
        <f t="shared" si="10"/>
        <v>Smelter ListO4</v>
      </c>
      <c r="B206" s="126" t="s">
        <v>1078</v>
      </c>
      <c r="C206" s="126" t="s">
        <v>1118</v>
      </c>
      <c r="D206" s="126" t="s">
        <v>1119</v>
      </c>
      <c r="E206" s="240" t="s">
        <v>1120</v>
      </c>
      <c r="F206" s="241" t="s">
        <v>1121</v>
      </c>
      <c r="G206" s="126" t="s">
        <v>1122</v>
      </c>
      <c r="H206" s="276" t="s">
        <v>1123</v>
      </c>
      <c r="I206" s="126" t="s">
        <v>18565</v>
      </c>
    </row>
    <row r="207" spans="1:9" ht="28.5">
      <c r="A207" s="126" t="str">
        <f t="shared" si="10"/>
        <v>Smelter ListP4</v>
      </c>
      <c r="B207" s="126" t="s">
        <v>1078</v>
      </c>
      <c r="C207" s="126" t="s">
        <v>1124</v>
      </c>
      <c r="D207" s="126" t="s">
        <v>1125</v>
      </c>
      <c r="E207" s="240" t="s">
        <v>1126</v>
      </c>
      <c r="F207" s="241" t="s">
        <v>1127</v>
      </c>
      <c r="G207" s="126" t="s">
        <v>1128</v>
      </c>
      <c r="H207" s="276" t="s">
        <v>1129</v>
      </c>
      <c r="I207" s="126" t="s">
        <v>18566</v>
      </c>
    </row>
    <row r="208" spans="1:9" ht="28.5">
      <c r="A208" s="126" t="str">
        <f t="shared" si="10"/>
        <v>Smelter ListQ4</v>
      </c>
      <c r="B208" s="126" t="s">
        <v>1078</v>
      </c>
      <c r="C208" s="126" t="s">
        <v>1130</v>
      </c>
      <c r="D208" s="126" t="s">
        <v>1003</v>
      </c>
      <c r="E208" s="240" t="s">
        <v>1004</v>
      </c>
      <c r="F208" s="241" t="s">
        <v>1005</v>
      </c>
      <c r="G208" s="126" t="s">
        <v>1006</v>
      </c>
      <c r="H208" s="276" t="s">
        <v>1007</v>
      </c>
      <c r="I208" s="126" t="s">
        <v>18544</v>
      </c>
    </row>
    <row r="209" spans="1:9" ht="28.5">
      <c r="A209" s="126" t="str">
        <f t="shared" si="10"/>
        <v>Smelter ListJ2</v>
      </c>
      <c r="B209" s="126" t="s">
        <v>1078</v>
      </c>
      <c r="C209" s="126" t="s">
        <v>1131</v>
      </c>
      <c r="D209" s="126" t="s">
        <v>1132</v>
      </c>
      <c r="E209" s="240" t="s">
        <v>1133</v>
      </c>
      <c r="F209" s="241" t="s">
        <v>1134</v>
      </c>
      <c r="G209" s="126" t="s">
        <v>1135</v>
      </c>
      <c r="H209" s="276" t="s">
        <v>1136</v>
      </c>
      <c r="I209" s="126" t="s">
        <v>18567</v>
      </c>
    </row>
    <row r="210" spans="1:9" ht="27">
      <c r="A210" s="126" t="str">
        <f t="shared" si="10"/>
        <v>Smelter ListB2</v>
      </c>
      <c r="B210" s="126" t="s">
        <v>1078</v>
      </c>
      <c r="C210" s="126" t="s">
        <v>608</v>
      </c>
      <c r="D210" s="263" t="s">
        <v>1137</v>
      </c>
      <c r="E210" s="240" t="s">
        <v>1138</v>
      </c>
      <c r="F210" s="241" t="s">
        <v>1139</v>
      </c>
      <c r="G210" s="263" t="s">
        <v>1140</v>
      </c>
      <c r="H210" s="276" t="s">
        <v>1141</v>
      </c>
      <c r="I210" s="126" t="s">
        <v>18568</v>
      </c>
    </row>
    <row r="211" spans="1:9" ht="409.5">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ht="28.5">
      <c r="A213" s="126" t="str">
        <f t="shared" si="10"/>
        <v>Smelter ListG4</v>
      </c>
      <c r="B213" s="126" t="s">
        <v>1078</v>
      </c>
      <c r="C213" s="126" t="s">
        <v>1061</v>
      </c>
      <c r="D213" s="126" t="s">
        <v>1056</v>
      </c>
      <c r="E213" s="240" t="s">
        <v>1057</v>
      </c>
      <c r="F213" s="241" t="s">
        <v>1058</v>
      </c>
      <c r="G213" s="126" t="s">
        <v>1150</v>
      </c>
      <c r="H213" s="276" t="s">
        <v>1060</v>
      </c>
      <c r="I213" s="126" t="s">
        <v>18555</v>
      </c>
    </row>
    <row r="214" spans="1:9" ht="28.5">
      <c r="A214" s="126" t="str">
        <f t="shared" si="10"/>
        <v>Smelter ListAH5</v>
      </c>
      <c r="B214" s="126" t="s">
        <v>1078</v>
      </c>
      <c r="C214" s="126" t="s">
        <v>1151</v>
      </c>
      <c r="D214" s="126" t="s">
        <v>25</v>
      </c>
      <c r="E214" s="240" t="s">
        <v>1008</v>
      </c>
      <c r="F214" s="241" t="s">
        <v>1009</v>
      </c>
      <c r="G214" s="126" t="s">
        <v>1010</v>
      </c>
      <c r="H214" s="276" t="s">
        <v>1011</v>
      </c>
      <c r="I214" s="126" t="s">
        <v>18545</v>
      </c>
    </row>
    <row r="215" spans="1:9" ht="28.5">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ht="28.5">
      <c r="A216" s="126" t="str">
        <f t="shared" si="11"/>
        <v>Smelter ListAH7</v>
      </c>
      <c r="B216" s="126" t="s">
        <v>1078</v>
      </c>
      <c r="C216" s="126" t="s">
        <v>1153</v>
      </c>
      <c r="D216" s="126" t="s">
        <v>26</v>
      </c>
      <c r="E216" s="240" t="s">
        <v>1015</v>
      </c>
      <c r="F216" s="241" t="s">
        <v>1016</v>
      </c>
      <c r="G216" s="126" t="s">
        <v>1017</v>
      </c>
      <c r="H216" s="276" t="s">
        <v>1018</v>
      </c>
      <c r="I216" s="126" t="s">
        <v>18547</v>
      </c>
    </row>
    <row r="217" spans="1:9" ht="42.75">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8.5">
      <c r="A228" s="126" t="str">
        <f t="shared" si="11"/>
        <v>CheckerJ4</v>
      </c>
      <c r="B228" s="126" t="s">
        <v>1154</v>
      </c>
      <c r="C228" s="126" t="s">
        <v>1093</v>
      </c>
      <c r="D228" s="126" t="s">
        <v>1202</v>
      </c>
      <c r="E228" s="240" t="s">
        <v>1203</v>
      </c>
      <c r="F228" s="241" t="s">
        <v>1204</v>
      </c>
      <c r="G228" s="126" t="s">
        <v>1205</v>
      </c>
      <c r="H228" s="276" t="s">
        <v>1206</v>
      </c>
      <c r="I228" s="126" t="s">
        <v>18579</v>
      </c>
    </row>
    <row r="229" spans="1:9" ht="28.5">
      <c r="A229" s="126" t="str">
        <f t="shared" si="11"/>
        <v>CheckerJ5</v>
      </c>
      <c r="B229" s="126" t="s">
        <v>1154</v>
      </c>
      <c r="C229" s="126" t="s">
        <v>1207</v>
      </c>
      <c r="D229" s="126" t="s">
        <v>1208</v>
      </c>
      <c r="E229" s="240" t="s">
        <v>1209</v>
      </c>
      <c r="F229" s="241" t="s">
        <v>1210</v>
      </c>
      <c r="G229" s="126" t="s">
        <v>1211</v>
      </c>
      <c r="H229" s="276" t="s">
        <v>1212</v>
      </c>
      <c r="I229" s="126" t="s">
        <v>18580</v>
      </c>
    </row>
    <row r="230" spans="1:9" ht="28.5">
      <c r="A230" s="126" t="str">
        <f t="shared" si="11"/>
        <v>CheckerJ6</v>
      </c>
      <c r="B230" s="126" t="s">
        <v>1154</v>
      </c>
      <c r="C230" s="126" t="s">
        <v>1213</v>
      </c>
      <c r="D230" s="126" t="s">
        <v>1214</v>
      </c>
      <c r="E230" s="240" t="s">
        <v>1215</v>
      </c>
      <c r="F230" s="241" t="s">
        <v>1216</v>
      </c>
      <c r="G230" s="126" t="s">
        <v>1217</v>
      </c>
      <c r="H230" s="276" t="s">
        <v>1218</v>
      </c>
      <c r="I230" s="126" t="s">
        <v>18581</v>
      </c>
    </row>
    <row r="231" spans="1:9" ht="28.5">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8.5">
      <c r="A233" s="126" t="str">
        <f t="shared" si="11"/>
        <v>CheckerJ9</v>
      </c>
      <c r="B233" s="126" t="s">
        <v>1154</v>
      </c>
      <c r="C233" s="126" t="s">
        <v>1225</v>
      </c>
      <c r="D233" s="126" t="s">
        <v>18918</v>
      </c>
      <c r="E233" s="240" t="s">
        <v>19594</v>
      </c>
      <c r="F233" s="241" t="s">
        <v>19660</v>
      </c>
      <c r="G233" s="126" t="s">
        <v>1220</v>
      </c>
      <c r="H233" s="276" t="s">
        <v>1221</v>
      </c>
      <c r="I233" s="126" t="s">
        <v>18582</v>
      </c>
    </row>
    <row r="234" spans="1:9" ht="28.5">
      <c r="A234" s="126" t="str">
        <f t="shared" si="11"/>
        <v>CheckerJ10</v>
      </c>
      <c r="B234" s="126" t="s">
        <v>1154</v>
      </c>
      <c r="C234" s="126" t="s">
        <v>1228</v>
      </c>
      <c r="D234" s="126" t="s">
        <v>19034</v>
      </c>
      <c r="E234" s="240" t="s">
        <v>19595</v>
      </c>
      <c r="F234" s="241" t="s">
        <v>19661</v>
      </c>
      <c r="G234" s="126" t="s">
        <v>1223</v>
      </c>
      <c r="H234" s="276" t="s">
        <v>1224</v>
      </c>
      <c r="I234" s="126" t="s">
        <v>18583</v>
      </c>
    </row>
    <row r="235" spans="1:9" ht="28.5">
      <c r="A235" s="126" t="str">
        <f t="shared" si="11"/>
        <v>CheckerJ11</v>
      </c>
      <c r="B235" s="126" t="s">
        <v>1154</v>
      </c>
      <c r="C235" s="126" t="s">
        <v>1231</v>
      </c>
      <c r="D235" s="126" t="s">
        <v>18919</v>
      </c>
      <c r="E235" s="240" t="s">
        <v>19596</v>
      </c>
      <c r="F235" s="241" t="s">
        <v>19662</v>
      </c>
      <c r="G235" s="126" t="s">
        <v>1226</v>
      </c>
      <c r="H235" s="276" t="s">
        <v>1227</v>
      </c>
      <c r="I235" s="126" t="s">
        <v>18584</v>
      </c>
    </row>
    <row r="236" spans="1:9" ht="42.75">
      <c r="A236" s="126" t="str">
        <f t="shared" si="11"/>
        <v>CheckerJ12</v>
      </c>
      <c r="B236" s="126" t="s">
        <v>1154</v>
      </c>
      <c r="C236" s="126" t="s">
        <v>1234</v>
      </c>
      <c r="D236" s="126" t="s">
        <v>18920</v>
      </c>
      <c r="E236" s="240" t="s">
        <v>19597</v>
      </c>
      <c r="F236" s="241" t="s">
        <v>19663</v>
      </c>
      <c r="G236" s="251" t="s">
        <v>1229</v>
      </c>
      <c r="H236" s="276" t="s">
        <v>1230</v>
      </c>
      <c r="I236" s="126" t="s">
        <v>18585</v>
      </c>
    </row>
    <row r="237" spans="1:9" ht="42.75">
      <c r="A237" s="126" t="str">
        <f t="shared" si="11"/>
        <v>CheckerJ13</v>
      </c>
      <c r="B237" s="126" t="s">
        <v>1154</v>
      </c>
      <c r="C237" s="126" t="s">
        <v>1235</v>
      </c>
      <c r="D237" s="126" t="s">
        <v>18921</v>
      </c>
      <c r="E237" s="240" t="s">
        <v>19599</v>
      </c>
      <c r="F237" s="241" t="s">
        <v>19664</v>
      </c>
      <c r="G237" s="251" t="s">
        <v>1232</v>
      </c>
      <c r="H237" s="276" t="s">
        <v>1233</v>
      </c>
      <c r="I237" s="126" t="s">
        <v>18586</v>
      </c>
    </row>
    <row r="238" spans="1:9" ht="28.5">
      <c r="A238" s="126" t="str">
        <f t="shared" si="11"/>
        <v>CheckerJ15</v>
      </c>
      <c r="B238" s="126" t="s">
        <v>1154</v>
      </c>
      <c r="C238" s="126" t="s">
        <v>1238</v>
      </c>
      <c r="D238" s="126" t="s">
        <v>18922</v>
      </c>
      <c r="E238" s="240" t="s">
        <v>19598</v>
      </c>
      <c r="F238" s="241" t="s">
        <v>19665</v>
      </c>
      <c r="G238" s="126" t="s">
        <v>1236</v>
      </c>
      <c r="H238" s="276" t="s">
        <v>1237</v>
      </c>
      <c r="I238" s="126" t="s">
        <v>18587</v>
      </c>
    </row>
    <row r="239" spans="1:9" ht="42.75">
      <c r="A239" s="126" t="str">
        <f t="shared" si="11"/>
        <v>CheckerJ17</v>
      </c>
      <c r="B239" s="126" t="s">
        <v>1154</v>
      </c>
      <c r="C239" s="126" t="s">
        <v>1239</v>
      </c>
      <c r="D239" s="246" t="s">
        <v>18923</v>
      </c>
      <c r="E239" s="247" t="s">
        <v>19600</v>
      </c>
      <c r="F239" s="253" t="s">
        <v>19916</v>
      </c>
      <c r="G239" s="251" t="s">
        <v>19683</v>
      </c>
      <c r="H239" s="276" t="s">
        <v>19737</v>
      </c>
      <c r="I239" s="126" t="s">
        <v>19791</v>
      </c>
    </row>
    <row r="240" spans="1:9" ht="42.75">
      <c r="A240" s="126" t="str">
        <f t="shared" si="11"/>
        <v>CheckerJ18</v>
      </c>
      <c r="B240" s="126" t="s">
        <v>1154</v>
      </c>
      <c r="C240" s="126" t="s">
        <v>1240</v>
      </c>
      <c r="D240" s="246" t="s">
        <v>18927</v>
      </c>
      <c r="E240" s="247" t="s">
        <v>19601</v>
      </c>
      <c r="F240" s="253" t="s">
        <v>19917</v>
      </c>
      <c r="G240" s="252" t="s">
        <v>19684</v>
      </c>
      <c r="H240" s="276" t="s">
        <v>19738</v>
      </c>
      <c r="I240" s="126" t="s">
        <v>19792</v>
      </c>
    </row>
    <row r="241" spans="1:9" ht="42.75">
      <c r="A241" s="126" t="str">
        <f t="shared" si="11"/>
        <v>CheckerJ19</v>
      </c>
      <c r="B241" s="126" t="s">
        <v>1154</v>
      </c>
      <c r="C241" s="126" t="s">
        <v>18926</v>
      </c>
      <c r="D241" s="246" t="s">
        <v>18928</v>
      </c>
      <c r="E241" s="247" t="s">
        <v>19602</v>
      </c>
      <c r="F241" s="253" t="s">
        <v>19918</v>
      </c>
      <c r="G241" s="96" t="s">
        <v>19685</v>
      </c>
      <c r="H241" s="276" t="s">
        <v>19739</v>
      </c>
      <c r="I241" s="126" t="s">
        <v>19793</v>
      </c>
    </row>
    <row r="242" spans="1:9" ht="42.75">
      <c r="A242" s="126" t="str">
        <f t="shared" si="11"/>
        <v>CheckerJ20</v>
      </c>
      <c r="B242" s="126" t="s">
        <v>1154</v>
      </c>
      <c r="C242" s="126" t="s">
        <v>1241</v>
      </c>
      <c r="D242" s="246" t="s">
        <v>18929</v>
      </c>
      <c r="E242" s="247" t="s">
        <v>19603</v>
      </c>
      <c r="F242" s="253" t="s">
        <v>19919</v>
      </c>
      <c r="G242" s="96" t="s">
        <v>19686</v>
      </c>
      <c r="H242" s="276" t="s">
        <v>19740</v>
      </c>
      <c r="I242" s="126" t="s">
        <v>19794</v>
      </c>
    </row>
    <row r="243" spans="1:9" ht="42.75">
      <c r="A243" s="126" t="str">
        <f t="shared" si="11"/>
        <v>CheckerJ21</v>
      </c>
      <c r="B243" s="126" t="s">
        <v>1154</v>
      </c>
      <c r="C243" s="126" t="s">
        <v>1242</v>
      </c>
      <c r="D243" s="246" t="s">
        <v>18930</v>
      </c>
      <c r="E243" s="247" t="s">
        <v>19604</v>
      </c>
      <c r="F243" s="253" t="s">
        <v>19920</v>
      </c>
      <c r="G243" s="96" t="s">
        <v>19687</v>
      </c>
      <c r="H243" s="276" t="s">
        <v>19741</v>
      </c>
      <c r="I243" s="126" t="s">
        <v>19795</v>
      </c>
    </row>
    <row r="244" spans="1:9" ht="42.75">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7">
      <c r="A249" s="126" t="str">
        <f t="shared" si="11"/>
        <v>CheckerJ28</v>
      </c>
      <c r="B249" s="126" t="s">
        <v>1154</v>
      </c>
      <c r="C249" s="126" t="s">
        <v>1246</v>
      </c>
      <c r="D249" s="246" t="s">
        <v>18932</v>
      </c>
      <c r="E249" s="247" t="s">
        <v>19606</v>
      </c>
      <c r="F249" s="253" t="s">
        <v>19922</v>
      </c>
      <c r="G249" s="258" t="s">
        <v>19689</v>
      </c>
      <c r="H249" s="276" t="s">
        <v>19743</v>
      </c>
      <c r="I249" s="126" t="s">
        <v>19797</v>
      </c>
    </row>
    <row r="250" spans="1:9" ht="57">
      <c r="A250" s="126" t="str">
        <f t="shared" si="11"/>
        <v>CheckerJ29</v>
      </c>
      <c r="B250" s="126" t="s">
        <v>1154</v>
      </c>
      <c r="C250" s="126" t="s">
        <v>1247</v>
      </c>
      <c r="D250" s="246" t="s">
        <v>18933</v>
      </c>
      <c r="E250" s="247" t="s">
        <v>19607</v>
      </c>
      <c r="F250" s="253" t="s">
        <v>19923</v>
      </c>
      <c r="G250" s="258" t="s">
        <v>19690</v>
      </c>
      <c r="H250" s="276" t="s">
        <v>19744</v>
      </c>
      <c r="I250" s="126" t="s">
        <v>19798</v>
      </c>
    </row>
    <row r="251" spans="1:9" ht="57">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7">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7">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7">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71.25">
      <c r="A259" s="126" t="str">
        <f t="shared" si="11"/>
        <v>CheckerJ39</v>
      </c>
      <c r="B259" s="126" t="s">
        <v>1154</v>
      </c>
      <c r="C259" s="126" t="s">
        <v>18946</v>
      </c>
      <c r="D259" s="246" t="s">
        <v>19035</v>
      </c>
      <c r="E259" s="247" t="s">
        <v>19612</v>
      </c>
      <c r="F259" s="253" t="s">
        <v>19928</v>
      </c>
      <c r="G259" s="252" t="s">
        <v>19695</v>
      </c>
      <c r="H259" s="276" t="s">
        <v>19749</v>
      </c>
      <c r="I259" s="126" t="s">
        <v>19803</v>
      </c>
    </row>
    <row r="260" spans="1:9" ht="71.25">
      <c r="A260" s="126" t="str">
        <f t="shared" si="11"/>
        <v>CheckerJ40</v>
      </c>
      <c r="B260" s="126" t="s">
        <v>1154</v>
      </c>
      <c r="C260" s="126" t="s">
        <v>18947</v>
      </c>
      <c r="D260" s="246" t="s">
        <v>19036</v>
      </c>
      <c r="E260" s="247" t="s">
        <v>19613</v>
      </c>
      <c r="F260" s="253" t="s">
        <v>19929</v>
      </c>
      <c r="G260" s="251" t="s">
        <v>19696</v>
      </c>
      <c r="H260" s="276" t="s">
        <v>19750</v>
      </c>
      <c r="I260" s="126" t="s">
        <v>19804</v>
      </c>
    </row>
    <row r="261" spans="1:9" ht="71.25">
      <c r="A261" s="126" t="str">
        <f t="shared" si="11"/>
        <v>CheckerJ41</v>
      </c>
      <c r="B261" s="126" t="s">
        <v>1154</v>
      </c>
      <c r="C261" s="126" t="s">
        <v>18949</v>
      </c>
      <c r="D261" s="246" t="s">
        <v>19037</v>
      </c>
      <c r="E261" s="247" t="s">
        <v>19614</v>
      </c>
      <c r="F261" s="253" t="s">
        <v>19930</v>
      </c>
      <c r="G261" s="251" t="s">
        <v>19697</v>
      </c>
      <c r="H261" s="276" t="s">
        <v>19751</v>
      </c>
      <c r="I261" s="126" t="s">
        <v>19805</v>
      </c>
    </row>
    <row r="262" spans="1:9" ht="71.25">
      <c r="A262" s="126" t="str">
        <f t="shared" si="11"/>
        <v>CheckerJ42</v>
      </c>
      <c r="B262" s="126" t="s">
        <v>1154</v>
      </c>
      <c r="C262" s="126" t="s">
        <v>18950</v>
      </c>
      <c r="D262" s="246" t="s">
        <v>19038</v>
      </c>
      <c r="E262" s="247" t="s">
        <v>19615</v>
      </c>
      <c r="F262" s="253" t="s">
        <v>19931</v>
      </c>
      <c r="G262" s="251" t="s">
        <v>19698</v>
      </c>
      <c r="H262" s="276" t="s">
        <v>19752</v>
      </c>
      <c r="I262" s="126" t="s">
        <v>19806</v>
      </c>
    </row>
    <row r="263" spans="1:9" ht="71.25">
      <c r="A263" s="126" t="str">
        <f t="shared" si="11"/>
        <v>CheckerJ43</v>
      </c>
      <c r="B263" s="126" t="s">
        <v>1154</v>
      </c>
      <c r="C263" s="126" t="s">
        <v>18951</v>
      </c>
      <c r="D263" s="246" t="s">
        <v>19039</v>
      </c>
      <c r="E263" s="247" t="s">
        <v>19616</v>
      </c>
      <c r="F263" s="253" t="s">
        <v>19932</v>
      </c>
      <c r="G263" s="251" t="s">
        <v>19699</v>
      </c>
      <c r="H263" s="276" t="s">
        <v>19753</v>
      </c>
      <c r="I263" s="126" t="s">
        <v>19807</v>
      </c>
    </row>
    <row r="264" spans="1:9" ht="71.25">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5">
      <c r="A265" s="126" t="str">
        <f t="shared" si="11"/>
        <v>CheckerJ45</v>
      </c>
      <c r="B265" s="126" t="s">
        <v>1154</v>
      </c>
      <c r="C265" s="126" t="s">
        <v>18953</v>
      </c>
      <c r="D265" s="246"/>
      <c r="E265" s="247"/>
      <c r="F265" s="253"/>
      <c r="G265" s="251"/>
      <c r="H265" s="276"/>
      <c r="I265" s="126"/>
    </row>
    <row r="266" spans="1:9" ht="15">
      <c r="A266" s="126" t="str">
        <f t="shared" si="11"/>
        <v>CheckerJ46</v>
      </c>
      <c r="B266" s="126" t="s">
        <v>1154</v>
      </c>
      <c r="C266" s="126" t="s">
        <v>18954</v>
      </c>
      <c r="D266" s="246"/>
      <c r="E266" s="247"/>
      <c r="F266" s="253"/>
      <c r="G266" s="251"/>
      <c r="H266" s="276"/>
      <c r="I266" s="126"/>
    </row>
    <row r="267" spans="1:9" ht="15">
      <c r="A267" s="126" t="str">
        <f t="shared" si="11"/>
        <v>CheckerJ47</v>
      </c>
      <c r="B267" s="126" t="s">
        <v>1154</v>
      </c>
      <c r="C267" s="126" t="s">
        <v>18955</v>
      </c>
      <c r="D267" s="246"/>
      <c r="E267" s="247"/>
      <c r="F267" s="253"/>
      <c r="G267" s="251"/>
      <c r="H267" s="276"/>
      <c r="I267" s="126"/>
    </row>
    <row r="268" spans="1:9" ht="15">
      <c r="A268" s="126" t="str">
        <f t="shared" si="11"/>
        <v>CheckerJ48</v>
      </c>
      <c r="B268" s="126" t="s">
        <v>1154</v>
      </c>
      <c r="C268" s="126" t="s">
        <v>18956</v>
      </c>
      <c r="D268" s="246"/>
      <c r="E268" s="247"/>
      <c r="F268" s="253"/>
      <c r="G268" s="251"/>
      <c r="H268" s="276"/>
      <c r="I268" s="126"/>
    </row>
    <row r="269" spans="1:9" ht="71.25">
      <c r="A269" s="126" t="str">
        <f t="shared" si="11"/>
        <v>CheckerJ50</v>
      </c>
      <c r="B269" s="126" t="s">
        <v>1154</v>
      </c>
      <c r="C269" s="126" t="s">
        <v>18957</v>
      </c>
      <c r="D269" s="246" t="s">
        <v>19041</v>
      </c>
      <c r="E269" s="247" t="s">
        <v>19618</v>
      </c>
      <c r="F269" s="253" t="s">
        <v>19934</v>
      </c>
      <c r="G269" s="251" t="s">
        <v>19701</v>
      </c>
      <c r="H269" s="276" t="s">
        <v>19755</v>
      </c>
      <c r="I269" s="126" t="s">
        <v>19809</v>
      </c>
    </row>
    <row r="270" spans="1:9" ht="71.25">
      <c r="A270" s="126" t="str">
        <f t="shared" si="11"/>
        <v>CheckerJ51</v>
      </c>
      <c r="B270" s="126" t="s">
        <v>1154</v>
      </c>
      <c r="C270" s="126" t="s">
        <v>18958</v>
      </c>
      <c r="D270" s="246" t="s">
        <v>19042</v>
      </c>
      <c r="E270" s="247" t="s">
        <v>19619</v>
      </c>
      <c r="F270" s="253" t="s">
        <v>19935</v>
      </c>
      <c r="G270" s="251" t="s">
        <v>19702</v>
      </c>
      <c r="H270" s="276" t="s">
        <v>19756</v>
      </c>
      <c r="I270" s="126" t="s">
        <v>19810</v>
      </c>
    </row>
    <row r="271" spans="1:9" ht="71.25">
      <c r="A271" s="126" t="str">
        <f t="shared" si="11"/>
        <v>CheckerJ52</v>
      </c>
      <c r="B271" s="126" t="s">
        <v>1154</v>
      </c>
      <c r="C271" s="126" t="s">
        <v>18959</v>
      </c>
      <c r="D271" s="246" t="s">
        <v>19043</v>
      </c>
      <c r="E271" s="247" t="s">
        <v>19620</v>
      </c>
      <c r="F271" s="253" t="s">
        <v>19936</v>
      </c>
      <c r="G271" s="251" t="s">
        <v>19703</v>
      </c>
      <c r="H271" s="276" t="s">
        <v>19757</v>
      </c>
      <c r="I271" s="126" t="s">
        <v>19811</v>
      </c>
    </row>
    <row r="272" spans="1:9" ht="71.25">
      <c r="A272" s="126" t="str">
        <f t="shared" si="11"/>
        <v>CheckerJ53</v>
      </c>
      <c r="B272" s="126" t="s">
        <v>1154</v>
      </c>
      <c r="C272" s="126" t="s">
        <v>18960</v>
      </c>
      <c r="D272" s="246" t="s">
        <v>19044</v>
      </c>
      <c r="E272" s="247" t="s">
        <v>19621</v>
      </c>
      <c r="F272" s="253" t="s">
        <v>19937</v>
      </c>
      <c r="G272" s="251" t="s">
        <v>19704</v>
      </c>
      <c r="H272" s="276" t="s">
        <v>19758</v>
      </c>
      <c r="I272" s="126" t="s">
        <v>19812</v>
      </c>
    </row>
    <row r="273" spans="1:9" ht="71.25">
      <c r="A273" s="126" t="str">
        <f t="shared" si="11"/>
        <v>CheckerJ54</v>
      </c>
      <c r="B273" s="126" t="s">
        <v>1154</v>
      </c>
      <c r="C273" s="126" t="s">
        <v>18961</v>
      </c>
      <c r="D273" s="246" t="s">
        <v>19045</v>
      </c>
      <c r="E273" s="247" t="s">
        <v>19622</v>
      </c>
      <c r="F273" s="253" t="s">
        <v>19938</v>
      </c>
      <c r="G273" s="251" t="s">
        <v>19705</v>
      </c>
      <c r="H273" s="276" t="s">
        <v>19759</v>
      </c>
      <c r="I273" s="126" t="s">
        <v>19813</v>
      </c>
    </row>
    <row r="274" spans="1:9" ht="71.25">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5">
      <c r="A275" s="126" t="str">
        <f t="shared" si="11"/>
        <v>CheckerJ56</v>
      </c>
      <c r="B275" s="126" t="s">
        <v>1154</v>
      </c>
      <c r="C275" s="126" t="s">
        <v>18963</v>
      </c>
      <c r="D275" s="246"/>
      <c r="E275" s="247"/>
      <c r="F275" s="253"/>
      <c r="G275" s="251"/>
      <c r="H275" s="276"/>
      <c r="I275" s="126"/>
    </row>
    <row r="276" spans="1:9" ht="15">
      <c r="A276" s="126" t="str">
        <f t="shared" si="11"/>
        <v>CheckerJ57</v>
      </c>
      <c r="B276" s="126" t="s">
        <v>1154</v>
      </c>
      <c r="C276" s="126" t="s">
        <v>18964</v>
      </c>
      <c r="D276" s="246"/>
      <c r="E276" s="247"/>
      <c r="F276" s="253"/>
      <c r="G276" s="251"/>
      <c r="H276" s="276"/>
      <c r="I276" s="126"/>
    </row>
    <row r="277" spans="1:9" ht="15">
      <c r="A277" s="126" t="str">
        <f t="shared" si="11"/>
        <v>CheckerJ58</v>
      </c>
      <c r="B277" s="126" t="s">
        <v>1154</v>
      </c>
      <c r="C277" s="126" t="s">
        <v>18965</v>
      </c>
      <c r="D277" s="246"/>
      <c r="E277" s="247"/>
      <c r="F277" s="253"/>
      <c r="G277" s="251"/>
      <c r="H277" s="276"/>
      <c r="I277" s="126"/>
    </row>
    <row r="278" spans="1:9" ht="15">
      <c r="A278" s="126" t="str">
        <f t="shared" si="11"/>
        <v>CheckerJ59</v>
      </c>
      <c r="B278" s="126" t="s">
        <v>1154</v>
      </c>
      <c r="C278" s="126" t="s">
        <v>18966</v>
      </c>
      <c r="D278" s="246"/>
      <c r="E278" s="247"/>
      <c r="F278" s="253"/>
      <c r="G278" s="251"/>
      <c r="H278" s="276"/>
      <c r="I278" s="126"/>
    </row>
    <row r="279" spans="1:9" ht="42.75">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2.75">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2.75">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2.75">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2.75">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2.75">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5">
      <c r="A285" s="126" t="str">
        <f t="shared" si="12"/>
        <v>CheckerJ67</v>
      </c>
      <c r="B285" s="126" t="s">
        <v>1154</v>
      </c>
      <c r="C285" s="126" t="s">
        <v>18973</v>
      </c>
      <c r="G285" s="311"/>
      <c r="H285" s="276"/>
      <c r="I285" s="126"/>
    </row>
    <row r="286" spans="1:9" ht="15">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7">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4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6"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8.95"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1.95"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1.95" customHeight="1">
      <c r="A295" s="126" t="str">
        <f t="shared" si="12"/>
        <v>CheckerJ78</v>
      </c>
      <c r="B295" s="126" t="s">
        <v>1154</v>
      </c>
      <c r="C295" s="126" t="s">
        <v>18981</v>
      </c>
      <c r="G295"/>
      <c r="H295" s="276"/>
    </row>
    <row r="296" spans="1:9" ht="51.95" customHeight="1">
      <c r="A296" s="126" t="str">
        <f t="shared" si="12"/>
        <v>CheckerJ79</v>
      </c>
      <c r="B296" s="126" t="s">
        <v>1154</v>
      </c>
      <c r="C296" s="126" t="s">
        <v>18982</v>
      </c>
      <c r="G296"/>
      <c r="H296" s="276"/>
    </row>
    <row r="297" spans="1:9" ht="51.95"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57">
      <c r="A299" s="126" t="str">
        <f t="shared" si="12"/>
        <v>CheckerJ83</v>
      </c>
      <c r="B299" s="126" t="s">
        <v>1154</v>
      </c>
      <c r="C299" s="126" t="s">
        <v>18985</v>
      </c>
      <c r="D299" s="246" t="s">
        <v>19059</v>
      </c>
      <c r="E299" s="247" t="s">
        <v>19636</v>
      </c>
      <c r="F299" s="253" t="s">
        <v>19940</v>
      </c>
      <c r="G299" s="258" t="s">
        <v>19719</v>
      </c>
      <c r="H299" s="276" t="s">
        <v>19773</v>
      </c>
      <c r="I299" s="126" t="s">
        <v>19827</v>
      </c>
    </row>
    <row r="300" spans="1:9" ht="57">
      <c r="A300" s="126" t="str">
        <f t="shared" si="12"/>
        <v>CheckerJ84</v>
      </c>
      <c r="B300" s="126" t="s">
        <v>1154</v>
      </c>
      <c r="C300" s="126" t="s">
        <v>18986</v>
      </c>
      <c r="D300" s="246" t="s">
        <v>19060</v>
      </c>
      <c r="E300" s="247" t="s">
        <v>19637</v>
      </c>
      <c r="F300" s="253" t="s">
        <v>19941</v>
      </c>
      <c r="G300" s="258" t="s">
        <v>19720</v>
      </c>
      <c r="H300" s="276" t="s">
        <v>19774</v>
      </c>
      <c r="I300" s="126" t="s">
        <v>19828</v>
      </c>
    </row>
    <row r="301" spans="1:9" ht="57">
      <c r="A301" s="126" t="str">
        <f t="shared" si="12"/>
        <v>CheckerJ85</v>
      </c>
      <c r="B301" s="126" t="s">
        <v>1154</v>
      </c>
      <c r="C301" s="126" t="s">
        <v>18987</v>
      </c>
      <c r="D301" s="246" t="s">
        <v>19061</v>
      </c>
      <c r="E301" s="247" t="s">
        <v>19638</v>
      </c>
      <c r="F301" s="253" t="s">
        <v>19942</v>
      </c>
      <c r="G301" s="258" t="s">
        <v>19721</v>
      </c>
      <c r="H301" s="276" t="s">
        <v>19775</v>
      </c>
      <c r="I301" s="126" t="s">
        <v>19829</v>
      </c>
    </row>
    <row r="302" spans="1:9" ht="57">
      <c r="A302" s="126" t="str">
        <f t="shared" si="12"/>
        <v>CheckerJ86</v>
      </c>
      <c r="B302" s="126" t="s">
        <v>1154</v>
      </c>
      <c r="C302" s="126" t="s">
        <v>18988</v>
      </c>
      <c r="D302" s="246" t="s">
        <v>19062</v>
      </c>
      <c r="E302" s="247" t="s">
        <v>19639</v>
      </c>
      <c r="F302" s="253" t="s">
        <v>19943</v>
      </c>
      <c r="G302" s="258" t="s">
        <v>19722</v>
      </c>
      <c r="H302" s="276" t="s">
        <v>19776</v>
      </c>
      <c r="I302" s="126" t="s">
        <v>19830</v>
      </c>
    </row>
    <row r="303" spans="1:9" ht="57">
      <c r="A303" s="126" t="str">
        <f t="shared" si="12"/>
        <v>CheckerJ87</v>
      </c>
      <c r="B303" s="126" t="s">
        <v>1154</v>
      </c>
      <c r="C303" s="126" t="s">
        <v>18989</v>
      </c>
      <c r="D303" s="246" t="s">
        <v>19063</v>
      </c>
      <c r="E303" s="247" t="s">
        <v>19640</v>
      </c>
      <c r="F303" s="253" t="s">
        <v>19944</v>
      </c>
      <c r="G303" s="258" t="s">
        <v>19723</v>
      </c>
      <c r="H303" s="276" t="s">
        <v>19777</v>
      </c>
      <c r="I303" s="126" t="s">
        <v>19831</v>
      </c>
    </row>
    <row r="304" spans="1:9" ht="57">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6"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4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7">
      <c r="A311" s="126" t="str">
        <f t="shared" si="12"/>
        <v>CheckerJ96</v>
      </c>
      <c r="B311" s="126" t="s">
        <v>1154</v>
      </c>
      <c r="C311" s="126" t="s">
        <v>18999</v>
      </c>
      <c r="D311" s="126" t="s">
        <v>19001</v>
      </c>
      <c r="E311" s="244" t="s">
        <v>19644</v>
      </c>
      <c r="F311" s="266" t="s">
        <v>1248</v>
      </c>
      <c r="G311" s="248" t="s">
        <v>1249</v>
      </c>
      <c r="H311" s="276" t="s">
        <v>1250</v>
      </c>
      <c r="I311" s="126" t="s">
        <v>18588</v>
      </c>
    </row>
    <row r="312" spans="1:9" ht="85.5">
      <c r="A312" s="126" t="str">
        <f t="shared" si="12"/>
        <v>CheckerJ98</v>
      </c>
      <c r="B312" s="126" t="s">
        <v>1154</v>
      </c>
      <c r="C312" s="126" t="s">
        <v>19003</v>
      </c>
      <c r="D312" s="246" t="s">
        <v>19002</v>
      </c>
      <c r="E312" s="247" t="s">
        <v>19645</v>
      </c>
      <c r="F312" s="253" t="s">
        <v>19946</v>
      </c>
      <c r="G312" s="251" t="s">
        <v>19727</v>
      </c>
      <c r="H312" s="276" t="s">
        <v>19781</v>
      </c>
      <c r="I312" s="126" t="s">
        <v>19835</v>
      </c>
    </row>
    <row r="313" spans="1:9" ht="85.5">
      <c r="A313" s="126" t="str">
        <f t="shared" si="12"/>
        <v>CheckerJ99</v>
      </c>
      <c r="B313" s="126" t="s">
        <v>1154</v>
      </c>
      <c r="C313" s="126" t="s">
        <v>19005</v>
      </c>
      <c r="D313" s="246" t="s">
        <v>19004</v>
      </c>
      <c r="E313" s="247" t="s">
        <v>19646</v>
      </c>
      <c r="F313" s="253" t="s">
        <v>19947</v>
      </c>
      <c r="G313" s="251" t="s">
        <v>19728</v>
      </c>
      <c r="H313" s="276" t="s">
        <v>19782</v>
      </c>
      <c r="I313" s="126" t="s">
        <v>19836</v>
      </c>
    </row>
    <row r="314" spans="1:9" ht="85.5">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85.5">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85.5">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85.5">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5">
      <c r="A318" s="126" t="str">
        <f t="shared" si="12"/>
        <v>CheckerJ104</v>
      </c>
      <c r="B318" s="126" t="s">
        <v>1154</v>
      </c>
      <c r="C318" s="126" t="s">
        <v>19014</v>
      </c>
      <c r="D318" s="246"/>
      <c r="E318" s="247"/>
      <c r="F318" s="253"/>
      <c r="G318" s="310"/>
      <c r="H318" s="276"/>
      <c r="I318" s="126"/>
    </row>
    <row r="319" spans="1:9" ht="15">
      <c r="A319" s="126" t="str">
        <f t="shared" si="12"/>
        <v>CheckerJ105</v>
      </c>
      <c r="B319" s="126" t="s">
        <v>1154</v>
      </c>
      <c r="C319" s="126" t="s">
        <v>19015</v>
      </c>
      <c r="D319" s="246"/>
      <c r="E319" s="247"/>
      <c r="F319" s="253"/>
      <c r="G319" s="310"/>
      <c r="H319" s="276"/>
      <c r="I319" s="126"/>
    </row>
    <row r="320" spans="1:9" ht="15">
      <c r="A320" s="126" t="str">
        <f t="shared" si="12"/>
        <v>CheckerJ106</v>
      </c>
      <c r="B320" s="126" t="s">
        <v>1154</v>
      </c>
      <c r="C320" s="126" t="s">
        <v>19016</v>
      </c>
      <c r="D320" s="246"/>
      <c r="E320" s="247"/>
      <c r="F320" s="253"/>
      <c r="G320" s="310"/>
      <c r="H320" s="276"/>
      <c r="I320" s="126"/>
    </row>
    <row r="321" spans="1:9" ht="15">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2.75">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450000000000003"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2.75">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71.25">
      <c r="A326" s="126" t="str">
        <f t="shared" si="12"/>
        <v>CheckerJ112</v>
      </c>
      <c r="B326" s="126" t="s">
        <v>1154</v>
      </c>
      <c r="C326" s="126" t="s">
        <v>19024</v>
      </c>
      <c r="D326" s="126" t="s">
        <v>19025</v>
      </c>
      <c r="E326" s="267" t="s">
        <v>19655</v>
      </c>
      <c r="F326" s="241" t="s">
        <v>1251</v>
      </c>
      <c r="G326" s="126" t="s">
        <v>1252</v>
      </c>
      <c r="H326" s="276" t="s">
        <v>1253</v>
      </c>
      <c r="I326" s="126" t="s">
        <v>18589</v>
      </c>
    </row>
    <row r="327" spans="1:9" ht="42.75">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2.75">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2.75">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2.75">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2.75">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2.75">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2.75">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0.95" customHeight="1">
      <c r="A336" s="126" t="str">
        <f t="shared" si="12"/>
        <v>Checker</v>
      </c>
      <c r="B336" s="126" t="s">
        <v>1154</v>
      </c>
      <c r="D336" s="126" t="s">
        <v>1259</v>
      </c>
      <c r="E336" s="244" t="s">
        <v>1260</v>
      </c>
      <c r="F336" s="241" t="s">
        <v>1261</v>
      </c>
      <c r="G336" s="248" t="s">
        <v>1262</v>
      </c>
      <c r="H336" s="276" t="s">
        <v>1263</v>
      </c>
      <c r="I336" s="126" t="s">
        <v>18592</v>
      </c>
    </row>
    <row r="337" spans="1:9" ht="42.75">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ht="28.5">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8.5">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c r="A346" s="347" t="str">
        <f t="shared" si="13"/>
        <v>Mine ListC4</v>
      </c>
      <c r="B346" s="347" t="s">
        <v>19069</v>
      </c>
      <c r="C346" s="347" t="s">
        <v>733</v>
      </c>
      <c r="D346" s="349" t="s">
        <v>19076</v>
      </c>
      <c r="E346" s="348" t="s">
        <v>19077</v>
      </c>
      <c r="F346" s="347" t="s">
        <v>19078</v>
      </c>
      <c r="G346" s="347" t="s">
        <v>19079</v>
      </c>
      <c r="H346" s="347" t="s">
        <v>19080</v>
      </c>
    </row>
    <row r="347" spans="1:9" s="350" customFormat="1">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8.5">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99.5">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42.75">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5.5">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ht="28.5">
      <c r="A363" s="126" t="s">
        <v>1003</v>
      </c>
      <c r="D363" s="126" t="s">
        <v>1282</v>
      </c>
      <c r="E363" s="240" t="s">
        <v>1283</v>
      </c>
      <c r="F363" s="241" t="s">
        <v>1284</v>
      </c>
      <c r="G363" s="127" t="s">
        <v>1285</v>
      </c>
      <c r="H363" s="276" t="s">
        <v>1286</v>
      </c>
    </row>
    <row r="364" spans="1:9" ht="71.25">
      <c r="A364" s="126" t="s">
        <v>1003</v>
      </c>
      <c r="D364" s="126" t="s">
        <v>1287</v>
      </c>
      <c r="E364" s="240" t="s">
        <v>1288</v>
      </c>
      <c r="F364" s="241" t="s">
        <v>1289</v>
      </c>
      <c r="G364" s="127" t="s">
        <v>1290</v>
      </c>
      <c r="H364" s="276" t="s">
        <v>1291</v>
      </c>
    </row>
    <row r="365" spans="1:9" ht="28.5">
      <c r="A365" s="126" t="s">
        <v>1003</v>
      </c>
      <c r="D365" s="126" t="s">
        <v>1292</v>
      </c>
      <c r="E365" s="240" t="s">
        <v>1293</v>
      </c>
      <c r="F365" s="241" t="s">
        <v>1294</v>
      </c>
      <c r="G365" s="127" t="s">
        <v>1295</v>
      </c>
      <c r="H365" s="276" t="s">
        <v>1296</v>
      </c>
    </row>
    <row r="366" spans="1:9" ht="28.5">
      <c r="A366" s="126" t="s">
        <v>1003</v>
      </c>
      <c r="D366" s="126" t="s">
        <v>1297</v>
      </c>
      <c r="E366" s="240" t="s">
        <v>1298</v>
      </c>
      <c r="F366" s="241" t="s">
        <v>1299</v>
      </c>
      <c r="G366" s="127" t="s">
        <v>1300</v>
      </c>
      <c r="H366" s="276" t="s">
        <v>1301</v>
      </c>
    </row>
    <row r="367" spans="1:9" ht="71.25">
      <c r="A367" s="126" t="s">
        <v>1003</v>
      </c>
      <c r="D367" s="126" t="s">
        <v>1302</v>
      </c>
      <c r="E367" s="240" t="s">
        <v>1303</v>
      </c>
      <c r="F367" s="241" t="s">
        <v>1304</v>
      </c>
      <c r="G367" s="127" t="s">
        <v>1305</v>
      </c>
      <c r="H367" s="276" t="s">
        <v>1306</v>
      </c>
    </row>
  </sheetData>
  <autoFilter ref="A1:I367"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BE924B83-A888-4A5C-B48F-7378205B1008}"/>
    </customSheetView>
    <customSheetView guid="{4BDF1A28-30D5-449D-B20E-D6C97EF9FAE1}" showAutoFilter="1">
      <selection activeCell="C174" sqref="C174"/>
      <pageMargins left="0" right="0" top="0" bottom="0" header="0" footer="0"/>
      <pageSetup paperSize="9" orientation="portrait"/>
      <autoFilter ref="B1:N1" xr:uid="{8BC8105C-E18A-4DFA-A332-AEF56FCAA365}"/>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7" customWidth="1"/>
    <col min="2" max="2" width="57" style="57" customWidth="1"/>
    <col min="3" max="16384" width="8.7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defaultColWidth="8.875" defaultRowHeight="12.75"/>
  <cols>
    <col min="2" max="2" width="27.25" customWidth="1"/>
    <col min="3" max="3" width="15.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B7B82E53-45CB-40B7-AF76-F1BF9DF5CE0D}"/>
    </customSheetView>
    <customSheetView guid="{4BDF1A28-30D5-449D-B20E-D6C97EF9FAE1}" showAutoFilter="1">
      <selection activeCell="C1" sqref="C1:D65536"/>
      <pageMargins left="0" right="0" top="0" bottom="0" header="0" footer="0"/>
      <pageSetup orientation="portrait"/>
      <autoFilter ref="B1:C1" xr:uid="{E31366F5-36DB-45B2-B944-927C943DBD0A}"/>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Mark Grainger</cp:lastModifiedBy>
  <cp:revision/>
  <dcterms:created xsi:type="dcterms:W3CDTF">2010-06-21T21:00:23Z</dcterms:created>
  <dcterms:modified xsi:type="dcterms:W3CDTF">2025-08-22T06:32:21Z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